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4" lowestEdited="6" rupBuild="4505"/>
  <workbookPr defaultThemeVersion="153222"/>
  <bookViews>
    <workbookView xWindow="-120" yWindow="-120" windowWidth="15600" windowHeight="11760" activeTab="0" tabRatio="593"/>
  </bookViews>
  <sheets>
    <sheet name="Sheet1" sheetId="1" r:id="rId1"/>
  </sheet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<sst xmlns="http://schemas.openxmlformats.org/spreadsheetml/2006/main" uniqueCount="142" count="142">
  <si>
    <t>b) Value of the current home</t>
  </si>
  <si>
    <t>FV=$492, 426</t>
  </si>
  <si>
    <t xml:space="preserve">1. a) Value of the retirement home, </t>
  </si>
  <si>
    <t xml:space="preserve">a) Emmitt </t>
  </si>
  <si>
    <t xml:space="preserve">b) Patricia </t>
  </si>
  <si>
    <t>FV=$168832</t>
  </si>
  <si>
    <t>FV=$256496</t>
  </si>
  <si>
    <t>FV=$33, 809</t>
  </si>
  <si>
    <t>FV=$92, 927</t>
  </si>
  <si>
    <t>I. Savings account using 6%</t>
  </si>
  <si>
    <t>a) Emitt</t>
  </si>
  <si>
    <t>Let amount to be saved per month for Emmitt's education = x for 15 years(180 months)</t>
  </si>
  <si>
    <t>Monthly effective return on the invested fund = i = (1.06^1/12) - 1 = 0.00643403</t>
  </si>
  <si>
    <t>Value of fund at the end of 15 years = x.{ (1+i)192+(1+i)191+(1+i)190+.........+(1+i)2+(1+i)}</t>
  </si>
  <si>
    <t xml:space="preserve">= x.(1+i).{(1+i^180) -1} / i </t>
  </si>
  <si>
    <t>= x.(1.004867551).{(1.004867551^180)- 1} / 0.004867551</t>
  </si>
  <si>
    <t>= 288.308435x</t>
  </si>
  <si>
    <t>Present value of education cost at the end of 15 years is calculated as follows</t>
  </si>
  <si>
    <t>t=0 corresponds to the end of 15th year</t>
  </si>
  <si>
    <t>t</t>
  </si>
  <si>
    <t>cost</t>
  </si>
  <si>
    <t xml:space="preserve">      discount factor</t>
  </si>
  <si>
    <t>P.V.= cost.discount</t>
  </si>
  <si>
    <t>6000.(1.04)^15=10, 806</t>
  </si>
  <si>
    <t>6000.(1.04)^16=11, 238</t>
  </si>
  <si>
    <t>1.06^-1</t>
  </si>
  <si>
    <t>18000.(1.04)^17=35, 062</t>
  </si>
  <si>
    <t>1.06^-2</t>
  </si>
  <si>
    <t>18000.(1.04)^18=36, 465</t>
  </si>
  <si>
    <t>1.06^-3</t>
  </si>
  <si>
    <t>So x = $288. 6839</t>
  </si>
  <si>
    <t>Similarly, let amount to be saved per month for Patricia's education = y for 13 years(156 months)</t>
  </si>
  <si>
    <t>Monthly effective return on the invested fund = i = (1.06^1/12) - 1 = 0.004867551</t>
  </si>
  <si>
    <t>= x.(1+i).{(1+i)^156- 1} / i</t>
  </si>
  <si>
    <t>= x.(1.004867551).{(1.004867551^156) - 1} / 0.004867551</t>
  </si>
  <si>
    <t>= 233.8841423.y</t>
  </si>
  <si>
    <t>Present value of education cost at the end of 13 years is calculated as follows</t>
  </si>
  <si>
    <t>t=0 corresponds to the end of 13th year</t>
  </si>
  <si>
    <t>discount factor</t>
  </si>
  <si>
    <t>P.V.=cost.discount factor</t>
  </si>
  <si>
    <t>6000.(1.04)^13=9,990</t>
  </si>
  <si>
    <t>6000.(1.04)^14=10,390</t>
  </si>
  <si>
    <t>18000.(1.04)^15=32,417</t>
  </si>
  <si>
    <t>18000.(1.04)^16=33,714</t>
  </si>
  <si>
    <t>II. Investment account using 8%</t>
  </si>
  <si>
    <t>Monthly effective return on the invested fund = i = (1.08^(1/12) ) - 1 = 0.00643403</t>
  </si>
  <si>
    <t xml:space="preserve">Value of fund at the end of 15 years = x.(1+i).{(1+i^180) -1} / i </t>
  </si>
  <si>
    <t>= x.(1.00643403).{(1.00643403^180)- 1} / 0.00643403</t>
  </si>
  <si>
    <t>= 339.7784674x</t>
  </si>
  <si>
    <t>1.08^-1</t>
  </si>
  <si>
    <t>1.08^-2</t>
  </si>
  <si>
    <t>1.08^-3</t>
  </si>
  <si>
    <t>b) Patricia</t>
  </si>
  <si>
    <t>Monthly effective return on the invested fund = i = (1.08^(1/12)) - 1 = 0.00643403</t>
  </si>
  <si>
    <t>= x.(1.00643403).{(1.00643403^156) - 1} / 0.00643403</t>
  </si>
  <si>
    <t>= 268. 9896985y</t>
  </si>
  <si>
    <t>FV=$165, 000</t>
  </si>
  <si>
    <t>Rate of inflation =2%÷12=0.1666667%</t>
  </si>
  <si>
    <t>Time=30 years ×12=360</t>
  </si>
  <si>
    <t xml:space="preserve">PV=165,000÷{[((1+0.001666667) ^360) - 1] ÷0.001666667 </t>
  </si>
  <si>
    <t xml:space="preserve">Savings per month=FV÷{[(1+r) ^n-1]÷r} </t>
  </si>
  <si>
    <t>Interest rate p.a=7.0%</t>
  </si>
  <si>
    <t xml:space="preserve">No. of years =30 years </t>
  </si>
  <si>
    <t>No. of payments p.a=12</t>
  </si>
  <si>
    <t>Interest rate per period(r) =7.0%÷12=0.58%</t>
  </si>
  <si>
    <t>No. of periods(n) =30×12=360</t>
  </si>
  <si>
    <t xml:space="preserve">FV=$6, 500, 000 </t>
  </si>
  <si>
    <t>Savings per month =6,500,000 ÷{[(1+0.58%)^360-1]÷0.58%}</t>
  </si>
  <si>
    <t>Savings per month = $5,370</t>
  </si>
  <si>
    <t>Future vaalue from Jane's retirement fund=$92, 927</t>
  </si>
  <si>
    <t>FV of their current home =$574, 658</t>
  </si>
  <si>
    <t>574658+92927=$667, 585</t>
  </si>
  <si>
    <t>FV of their retirement home=$1, 792,705</t>
  </si>
  <si>
    <t>So the goal cannot be achieved when she's 60 years old since there will be a deficit of $1,125,120</t>
  </si>
  <si>
    <t>Jimmy’s Present Age</t>
  </si>
  <si>
    <t>years</t>
  </si>
  <si>
    <t>tenure to work</t>
  </si>
  <si>
    <t>Retirement Age</t>
  </si>
  <si>
    <t>salary</t>
  </si>
  <si>
    <t>employers contribution</t>
  </si>
  <si>
    <t>annual salary will increase by at least 4.0% per year</t>
  </si>
  <si>
    <t>at retirement he wants</t>
  </si>
  <si>
    <t>today’s price</t>
  </si>
  <si>
    <t>inflation will average 3.0% per year for the next 40 years</t>
  </si>
  <si>
    <t>home</t>
  </si>
  <si>
    <t>increase at a rate of 5.0% per year</t>
  </si>
  <si>
    <t>monthly expenses</t>
  </si>
  <si>
    <t>pa</t>
  </si>
  <si>
    <t>education of kids</t>
  </si>
  <si>
    <t>Emmitt</t>
  </si>
  <si>
    <t>Patricia</t>
  </si>
  <si>
    <t>present age</t>
  </si>
  <si>
    <t>2 years</t>
  </si>
  <si>
    <t>tenure to attend collage</t>
  </si>
  <si>
    <t>junior collage</t>
  </si>
  <si>
    <t>state school</t>
  </si>
  <si>
    <t>junior collage pa</t>
  </si>
  <si>
    <t>state school pa</t>
  </si>
  <si>
    <t>emergency funds</t>
  </si>
  <si>
    <t>Present Home</t>
  </si>
  <si>
    <t>market value</t>
  </si>
  <si>
    <t>mortgage</t>
  </si>
  <si>
    <t>Interest rate</t>
  </si>
  <si>
    <t>remaining Tenure</t>
  </si>
  <si>
    <t>27 years</t>
  </si>
  <si>
    <t>Principle</t>
  </si>
  <si>
    <t>Interest</t>
  </si>
  <si>
    <t>current home will increase in value at a rate of 3.0% per year</t>
  </si>
  <si>
    <t>earning an annual rate of return of 8.0%</t>
  </si>
  <si>
    <t>money from retirement funds</t>
  </si>
  <si>
    <t>Year 1</t>
  </si>
  <si>
    <t>employers contribution %</t>
  </si>
  <si>
    <t>value of present home</t>
  </si>
  <si>
    <t>increase in value at a rate of 3.0% per year</t>
  </si>
  <si>
    <t>principle</t>
  </si>
  <si>
    <t>shortage of funds</t>
  </si>
  <si>
    <t>3 years</t>
  </si>
  <si>
    <t>5 years</t>
  </si>
  <si>
    <t>cost of a college education will increase by 4.0% per year for junior college and state schools</t>
  </si>
  <si>
    <t>money market account earning 1.5% interest compounded daily.</t>
  </si>
  <si>
    <t>This retirement amount currently equals $19,000</t>
  </si>
  <si>
    <t>328,364,39</t>
  </si>
  <si>
    <t>43,753,796,834,56.11</t>
  </si>
  <si>
    <t>increase in value at a rate of 5.0% per year</t>
  </si>
  <si>
    <t>Jimmy's dream home can not be brought by selling investment and existing house</t>
  </si>
  <si>
    <t>Therefore  233.8841423y=76,950</t>
  </si>
  <si>
    <t xml:space="preserve">Therefore  288.308435x = 83, 230 </t>
  </si>
  <si>
    <t>So y = $329.0091</t>
  </si>
  <si>
    <t>4th year in college in 18years : FV=18, 000(1+0.04)^18=</t>
  </si>
  <si>
    <t>1st year in college in 13years : FV=6,000(1+0.04)^13=</t>
  </si>
  <si>
    <t>2nd year in college in 14years : FV=6,000(1.04)^14=</t>
  </si>
  <si>
    <t>3rd year in college in 15years : FV=18,000(1.04)^15=</t>
  </si>
  <si>
    <t>4th year in college in 16 years : FV=18,000(1.04)^16=</t>
  </si>
  <si>
    <t>Therefore  399.7784674x = 80, 219</t>
  </si>
  <si>
    <r>
      <t>So x =</t>
    </r>
    <r>
      <rPr>
        <b/>
        <u/>
        <sz val="11"/>
        <color rgb="FF000000"/>
        <rFont val="Calibri"/>
      </rPr>
      <t xml:space="preserve"> $200.6586</t>
    </r>
  </si>
  <si>
    <t>Therefore  268. 9896985y=74, 165</t>
  </si>
  <si>
    <r>
      <t>PV=</t>
    </r>
    <r>
      <rPr>
        <b/>
        <u/>
        <sz val="11"/>
        <color rgb="FF000000"/>
        <rFont val="Calibri"/>
      </rPr>
      <t>$334. 8721 per month</t>
    </r>
  </si>
  <si>
    <r>
      <t xml:space="preserve">So y = </t>
    </r>
    <r>
      <rPr>
        <b/>
        <u/>
        <sz val="11"/>
        <color rgb="FF000000"/>
        <rFont val="Calibri"/>
      </rPr>
      <t>$275.7169</t>
    </r>
  </si>
  <si>
    <t xml:space="preserve">1st year in college in 15 years : </t>
  </si>
  <si>
    <t xml:space="preserve">2nd year in college in 16years : </t>
  </si>
  <si>
    <t>3rd year in college in 17 years :</t>
  </si>
  <si>
    <r>
      <t>FV</t>
    </r>
    <r>
      <rPr>
        <b/>
        <u/>
        <sz val="11"/>
        <color rgb="FF000000"/>
        <rFont val="Calibri"/>
      </rPr>
      <t>=$1,792705</t>
    </r>
  </si>
</sst>
</file>

<file path=xl/styles.xml><?xml version="1.0" encoding="utf-8"?>
<styleSheet xmlns="http://schemas.openxmlformats.org/spreadsheetml/2006/main">
  <numFmts count="7">
    <numFmt numFmtId="0" formatCode="General"/>
    <numFmt numFmtId="164" formatCode="&quot;$&quot;#,##0.00_);[Red]\(&quot;$&quot;#,##0.00\)"/>
    <numFmt numFmtId="3" formatCode="#,##0"/>
    <numFmt numFmtId="4" formatCode="#,##0.00"/>
    <numFmt numFmtId="10" formatCode="0.00%"/>
    <numFmt numFmtId="2" formatCode="0.00"/>
    <numFmt numFmtId="165" formatCode="_(&quot;$&quot;* #,##0.00_);_(&quot;$&quot;* \(#,##0.00\);_(&quot;$&quot;* &quot;-&quot;??_);_(@_)"/>
  </numFmts>
  <fonts count="9">
    <font>
      <name val="Calibri"/>
      <sz val="11"/>
    </font>
    <font>
      <name val="Calibri"/>
      <sz val="11"/>
      <color rgb="FF000000"/>
    </font>
    <font>
      <name val="Calibri"/>
      <b/>
      <sz val="11"/>
      <color rgb="FF000000"/>
    </font>
    <font>
      <name val="Calibri"/>
      <b/>
      <u/>
      <sz val="11"/>
      <color rgb="FF000000"/>
    </font>
    <font>
      <name val="Calibri"/>
      <b/>
      <sz val="16"/>
      <color rgb="FF000000"/>
    </font>
    <font>
      <name val="Calibri"/>
      <sz val="11"/>
    </font>
    <font>
      <name val="Calibri"/>
      <b/>
      <sz val="14"/>
      <color rgb="FF000000"/>
    </font>
    <font>
      <name val="Calibri"/>
      <b/>
      <sz val="12"/>
      <color rgb="FF000000"/>
    </font>
    <font>
      <name val="Calibri"/>
      <sz val="11"/>
      <color rgb="FF000000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</borders>
  <cellStyleXfs count="2">
    <xf numFmtId="0" fontId="0" fillId="0" borderId="0">
      <alignment vertical="center"/>
    </xf>
    <xf numFmtId="165" fontId="8" fillId="0" borderId="0">
      <alignment vertical="bottom"/>
      <protection locked="0" hidden="0"/>
    </xf>
  </cellStyleXfs>
  <cellXfs count="30">
    <xf numFmtId="0" fontId="0" fillId="0" borderId="0" xfId="0">
      <alignment vertical="center"/>
    </xf>
    <xf numFmtId="0" fontId="1" fillId="0" borderId="0" xfId="0">
      <alignment vertical="center"/>
    </xf>
    <xf numFmtId="164" fontId="1" fillId="0" borderId="0" xfId="0" applyNumberForma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3" fontId="1" fillId="0" borderId="0" xfId="0" applyNumberFormat="1" applyAlignment="1">
      <alignment horizontal="center" vertical="bottom"/>
    </xf>
    <xf numFmtId="0" fontId="1" fillId="0" borderId="0" xfId="0" applyAlignment="1">
      <alignment horizontal="center" vertical="bottom"/>
    </xf>
    <xf numFmtId="3" fontId="3" fillId="0" borderId="0" xfId="0" applyNumberFormat="1" applyFont="1" applyAlignment="1">
      <alignment horizontal="center" vertical="bottom"/>
    </xf>
    <xf numFmtId="0" fontId="3" fillId="0" borderId="0" xfId="0" applyFont="1" applyAlignment="1">
      <alignment vertical="bottom"/>
    </xf>
    <xf numFmtId="0" fontId="1" fillId="0" borderId="0" xfId="0" applyAlignment="1">
      <alignment horizontal="left" vertical="center"/>
    </xf>
    <xf numFmtId="3" fontId="1" fillId="0" borderId="0" xfId="0" applyNumberFormat="1" applyFont="1">
      <alignment vertical="center"/>
    </xf>
    <xf numFmtId="3" fontId="3" fillId="0" borderId="0" xfId="0" applyNumberFormat="1" applyFont="1" applyAlignment="1">
      <alignment vertical="bottom"/>
    </xf>
    <xf numFmtId="3" fontId="1" fillId="0" borderId="0" xfId="0" applyNumberFormat="1">
      <alignment vertical="center"/>
    </xf>
    <xf numFmtId="0" fontId="1" fillId="0" borderId="0" xfId="0" applyAlignment="1">
      <alignment vertical="center" wrapText="1"/>
    </xf>
    <xf numFmtId="0" fontId="2" fillId="0" borderId="1" xfId="0" applyFont="1" applyBorder="1" applyAlignment="1">
      <alignment vertical="center" wrapText="1"/>
    </xf>
    <xf numFmtId="4" fontId="1" fillId="0" borderId="0" xfId="0" applyNumberFormat="1" applyAlignment="1">
      <alignment vertical="center" wrapText="1"/>
    </xf>
    <xf numFmtId="10" fontId="1" fillId="0" borderId="0" xfId="0" applyNumberFormat="1" applyAlignment="1">
      <alignment vertical="center" wrapText="1"/>
    </xf>
    <xf numFmtId="164" fontId="1" fillId="0" borderId="0" xfId="0" applyNumberFormat="1" applyAlignment="1">
      <alignment vertical="center" wrapText="1"/>
    </xf>
    <xf numFmtId="4" fontId="2" fillId="0" borderId="0" xfId="0" applyNumberFormat="1" applyFont="1" applyAlignment="1">
      <alignment vertical="center" wrapText="1"/>
    </xf>
    <xf numFmtId="4" fontId="1" fillId="0" borderId="0" xfId="0" applyNumberFormat="1" applyAlignment="1">
      <alignment vertical="bottom"/>
    </xf>
    <xf numFmtId="4" fontId="4" fillId="0" borderId="0" xfId="0" applyNumberFormat="1" applyFont="1" applyAlignment="1">
      <alignment vertical="center" wrapText="1"/>
    </xf>
    <xf numFmtId="164" fontId="1" fillId="0" borderId="0" xfId="0" applyNumberFormat="1" applyFont="1" applyAlignment="1">
      <alignment vertical="center" wrapText="1"/>
    </xf>
    <xf numFmtId="164" fontId="5" fillId="0" borderId="0" xfId="0" applyNumberFormat="1" applyFont="1" applyAlignment="1">
      <alignment vertical="center" wrapText="1"/>
    </xf>
    <xf numFmtId="4" fontId="6" fillId="0" borderId="0" xfId="0" applyNumberFormat="1" applyFont="1" applyAlignment="1">
      <alignment vertical="center" wrapText="1"/>
    </xf>
    <xf numFmtId="2" fontId="1" fillId="0" borderId="0" xfId="1" applyNumberFormat="1" applyFont="1" applyAlignment="1">
      <alignment vertical="center" wrapText="1"/>
    </xf>
    <xf numFmtId="3" fontId="1" fillId="0" borderId="0" xfId="0" applyNumberFormat="1" applyAlignment="1">
      <alignment vertical="center" wrapText="1"/>
    </xf>
    <xf numFmtId="0" fontId="7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164" fontId="1" fillId="0" borderId="0" xfId="0" applyNumberFormat="1" applyAlignment="1">
      <alignment vertical="bottom"/>
    </xf>
  </cellXfs>
  <cellStyles count="2">
    <cellStyle name="常规" xfId="0" builtinId="0"/>
    <cellStyle name="货币" xfId="1" builtinId="4"/>
  </cellStyles>
  <dxfs count="0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www.wps.cn/officeDocument/2020/cellImage" Target="cellimages.xml"/><Relationship Id="rId3" Type="http://schemas.openxmlformats.org/officeDocument/2006/relationships/sharedStrings" Target="sharedStrings.xml"/><Relationship Id="rId4" Type="http://schemas.openxmlformats.org/officeDocument/2006/relationships/styles" Target="styles.xml"/><Relationship Id="rId5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:r="http://schemas.openxmlformats.org/officeDocument/2006/relationships" xmlns="http://schemas.openxmlformats.org/spreadsheetml/2006/main">
  <dimension ref="A1:AS215"/>
  <sheetViews>
    <sheetView tabSelected="1" workbookViewId="0" zoomScale="30">
      <selection activeCell="A42" sqref="A42"/>
    </sheetView>
  </sheetViews>
  <sheetFormatPr defaultRowHeight="15.0" defaultColWidth="10"/>
  <cols>
    <col min="1" max="1" customWidth="1" width="14.285156" style="0"/>
    <col min="3" max="3" customWidth="1" width="14.285156" style="0"/>
    <col min="4" max="4" customWidth="1" width="11.855469" style="0"/>
    <col min="5" max="6" customWidth="1" width="10.140625" style="0"/>
    <col min="7" max="8" customWidth="1" width="12.5703125" style="0"/>
    <col min="9" max="9" customWidth="1" width="12.285156" style="0"/>
    <col min="10" max="10" customWidth="1" width="14.285156" style="0"/>
    <col min="11" max="11" customWidth="1" width="13.285156" style="0"/>
    <col min="12" max="12" customWidth="1" width="14.285156" style="0"/>
    <col min="13" max="13" customWidth="1" width="13.285156" style="0"/>
    <col min="14" max="14" customWidth="1" width="15.5703125" style="0"/>
    <col min="15" max="15" customWidth="1" width="14.285156" style="0"/>
    <col min="16" max="18" customWidth="1" width="15.285156" style="0"/>
    <col min="19" max="19" customWidth="1" width="16.285156" style="0"/>
    <col min="20" max="20" customWidth="1" width="15.285156" style="0"/>
    <col min="21" max="21" customWidth="1" width="18.0" style="0"/>
    <col min="22" max="22" customWidth="1" width="16.855469" style="0"/>
    <col min="23" max="24" customWidth="1" width="18.0" style="0"/>
    <col min="25" max="25" customWidth="1" width="24.285156" style="0"/>
    <col min="26" max="26" customWidth="1" width="20.0" style="0"/>
    <col min="27" max="27" customWidth="1" width="20.140625" style="0"/>
    <col min="28" max="28" customWidth="1" width="21.710938" style="0"/>
    <col min="29" max="29" customWidth="1" width="20.570312" style="0"/>
    <col min="30" max="30" customWidth="1" width="22.710938" style="0"/>
    <col min="31" max="31" customWidth="1" width="22.855469" style="0"/>
    <col min="32" max="32" customWidth="1" width="30.855469" style="0"/>
    <col min="33" max="34" customWidth="1" width="25.285156" style="0"/>
    <col min="35" max="35" customWidth="1" width="37.0" style="0"/>
    <col min="36" max="36" customWidth="1" width="39.285156" style="0"/>
    <col min="37" max="37" customWidth="1" width="37.570312" style="0"/>
    <col min="38" max="38" customWidth="1" width="62.140625" style="0"/>
  </cols>
  <sheetData>
    <row r="1" spans="8:8" ht="15.75" customHeight="1">
      <c r="A1" s="1" t="s">
        <v>2</v>
      </c>
    </row>
    <row r="2" spans="8:8">
      <c r="A2" s="2">
        <f>FV(5%,35,0,325000,0)</f>
        <v>-1792704.9944674834</v>
      </c>
    </row>
    <row r="3" spans="8:8">
      <c r="A3" s="3" t="s">
        <v>141</v>
      </c>
    </row>
    <row r="4" spans="8:8">
      <c r="A4" s="1" t="s">
        <v>0</v>
      </c>
    </row>
    <row r="5" spans="8:8">
      <c r="A5" s="2">
        <f>FV(3%,35,0,175000,0)</f>
        <v>-492425.92951501714</v>
      </c>
    </row>
    <row r="6" spans="8:8">
      <c r="A6" s="4" t="s">
        <v>1</v>
      </c>
    </row>
    <row r="7" spans="8:8">
      <c r="A7" s="1">
        <v>2.0</v>
      </c>
    </row>
    <row r="8" spans="8:8">
      <c r="A8" s="1" t="s">
        <v>3</v>
      </c>
    </row>
    <row r="9" spans="8:8">
      <c r="A9" s="1" t="s">
        <v>138</v>
      </c>
    </row>
    <row r="10" spans="8:8">
      <c r="A10" s="2">
        <f>FV(4%,15,0,6000,0)</f>
        <v>-10805.661033041499</v>
      </c>
      <c r="G10" s="5">
        <v>10806.0</v>
      </c>
    </row>
    <row r="11" spans="8:8">
      <c r="A11" s="1" t="s">
        <v>139</v>
      </c>
      <c r="G11" s="6"/>
    </row>
    <row r="12" spans="8:8">
      <c r="A12" s="2">
        <f>FV(4%,16,0,6000,0)</f>
        <v>-11237.88747436316</v>
      </c>
      <c r="G12" s="5">
        <v>11238.0</v>
      </c>
    </row>
    <row r="13" spans="8:8">
      <c r="A13" s="1" t="s">
        <v>140</v>
      </c>
      <c r="G13" s="6"/>
    </row>
    <row r="14" spans="8:8">
      <c r="A14" s="2">
        <f>FV(4%,17,0,18000,0)</f>
        <v>-35062.20892001306</v>
      </c>
      <c r="G14" s="5">
        <v>35062.0</v>
      </c>
    </row>
    <row r="15" spans="8:8">
      <c r="A15" s="1" t="s">
        <v>128</v>
      </c>
      <c r="G15" s="6"/>
    </row>
    <row r="16" spans="8:8">
      <c r="A16" s="2">
        <f>FV(4%,18,0,18000,0)</f>
        <v>-36464.69727681359</v>
      </c>
      <c r="G16" s="5">
        <v>36465.0</v>
      </c>
    </row>
    <row r="17" spans="8:8">
      <c r="A17" s="1"/>
      <c r="G17" s="7">
        <f>SUM(G10:G16)</f>
        <v>93571.0</v>
      </c>
    </row>
    <row r="18" spans="8:8">
      <c r="A18" s="1" t="s">
        <v>4</v>
      </c>
    </row>
    <row r="19" spans="8:8">
      <c r="A19" s="1" t="s">
        <v>129</v>
      </c>
    </row>
    <row r="20" spans="8:8">
      <c r="A20" s="2">
        <f>FV(4%,13,0,6000,0)</f>
        <v>-9990.441043862333</v>
      </c>
      <c r="G20" s="5">
        <v>9990.0</v>
      </c>
    </row>
    <row r="21" spans="8:8">
      <c r="A21" s="1" t="s">
        <v>130</v>
      </c>
      <c r="G21" s="6"/>
    </row>
    <row r="22" spans="8:8">
      <c r="A22" s="2">
        <f>FV(4%,14,0,6000,14)</f>
        <v>-10390.058685616827</v>
      </c>
      <c r="G22" s="5">
        <v>10390.0</v>
      </c>
    </row>
    <row r="23" spans="8:8">
      <c r="A23" s="1" t="s">
        <v>131</v>
      </c>
      <c r="G23" s="6"/>
    </row>
    <row r="24" spans="8:8">
      <c r="A24" s="2">
        <f>FV(4%,15,0,18000,0)</f>
        <v>-32416.983099124496</v>
      </c>
      <c r="G24" s="5">
        <v>32417.0</v>
      </c>
    </row>
    <row r="25" spans="8:8">
      <c r="A25" s="1" t="s">
        <v>132</v>
      </c>
      <c r="G25" s="6"/>
    </row>
    <row r="26" spans="8:8">
      <c r="A26" s="2">
        <f>FV(4%,16,0,18000,0)</f>
        <v>-33713.66242308948</v>
      </c>
      <c r="G26" s="5">
        <v>33714.0</v>
      </c>
    </row>
    <row r="27" spans="8:8">
      <c r="A27" s="1"/>
      <c r="G27" s="7">
        <f>SUM(G20:G27)</f>
        <v>259533.0</v>
      </c>
    </row>
    <row r="28" spans="8:8">
      <c r="A28">
        <v>3.0</v>
      </c>
    </row>
    <row r="29" spans="8:8">
      <c r="A29" s="2">
        <f>FV(3%,35,0,60000,0)</f>
        <v>-168831.74726229158</v>
      </c>
    </row>
    <row r="30" spans="8:8">
      <c r="A30" s="8" t="s">
        <v>5</v>
      </c>
    </row>
    <row r="31" spans="8:8">
      <c r="A31">
        <v>4.0</v>
      </c>
    </row>
    <row r="32" spans="8:8">
      <c r="A32" s="2">
        <f>FV(4%,35,0,65000,0)</f>
        <v>-256495.78462377624</v>
      </c>
    </row>
    <row r="33" spans="8:8">
      <c r="A33" s="4" t="s">
        <v>6</v>
      </c>
    </row>
    <row r="34" spans="8:8">
      <c r="A34">
        <v>5.0</v>
      </c>
    </row>
    <row r="35" spans="8:8">
      <c r="A35" s="2">
        <f>FV(1.5%/365,35*365,0,20000,0)</f>
        <v>-33808.81225723098</v>
      </c>
    </row>
    <row r="36" spans="8:8">
      <c r="A36" s="4" t="s">
        <v>7</v>
      </c>
    </row>
    <row r="37" spans="8:8">
      <c r="A37">
        <v>6.0</v>
      </c>
    </row>
    <row r="38" spans="8:8">
      <c r="A38" s="2">
        <f>FV(8%,35,0,5000,0)-19000</f>
        <v>-92926.7214716028</v>
      </c>
    </row>
    <row r="39" spans="8:8">
      <c r="A39" s="4" t="s">
        <v>8</v>
      </c>
    </row>
    <row r="40" spans="8:8">
      <c r="A40">
        <v>7.0</v>
      </c>
    </row>
    <row r="41" spans="8:8">
      <c r="A41" s="3" t="s">
        <v>9</v>
      </c>
    </row>
    <row r="42" spans="8:8">
      <c r="A42" s="3" t="s">
        <v>10</v>
      </c>
    </row>
    <row r="43" spans="8:8">
      <c r="A43" s="1" t="s">
        <v>11</v>
      </c>
    </row>
    <row r="44" spans="8:8">
      <c r="A44" s="1" t="s">
        <v>12</v>
      </c>
    </row>
    <row r="45" spans="8:8">
      <c r="A45" s="1" t="s">
        <v>13</v>
      </c>
    </row>
    <row r="46" spans="8:8">
      <c r="A46" s="1" t="s">
        <v>14</v>
      </c>
    </row>
    <row r="47" spans="8:8">
      <c r="A47" s="1" t="s">
        <v>15</v>
      </c>
    </row>
    <row r="48" spans="8:8">
      <c r="A48" s="1" t="s">
        <v>16</v>
      </c>
    </row>
    <row r="49" spans="8:8">
      <c r="A49" s="1" t="s">
        <v>17</v>
      </c>
    </row>
    <row r="50" spans="8:8">
      <c r="A50" s="1" t="s">
        <v>18</v>
      </c>
    </row>
    <row r="51" spans="8:8">
      <c r="A51" s="1" t="s">
        <v>19</v>
      </c>
      <c r="C51" s="1" t="s">
        <v>20</v>
      </c>
      <c r="E51" s="1" t="s">
        <v>21</v>
      </c>
      <c r="H51" s="1" t="s">
        <v>22</v>
      </c>
    </row>
    <row r="52" spans="8:8">
      <c r="A52" s="1">
        <v>0.0</v>
      </c>
      <c r="C52" s="1" t="s">
        <v>23</v>
      </c>
      <c r="E52" s="9">
        <v>1.0</v>
      </c>
      <c r="H52" s="10">
        <v>10806.0</v>
      </c>
    </row>
    <row r="53" spans="8:8">
      <c r="A53" s="1">
        <v>1.0</v>
      </c>
      <c r="C53" s="1" t="s">
        <v>24</v>
      </c>
      <c r="E53" s="1" t="s">
        <v>25</v>
      </c>
      <c r="H53" s="10">
        <v>10602.0</v>
      </c>
    </row>
    <row r="54" spans="8:8">
      <c r="A54" s="1">
        <v>2.0</v>
      </c>
      <c r="C54" s="1" t="s">
        <v>26</v>
      </c>
      <c r="E54" s="1" t="s">
        <v>27</v>
      </c>
      <c r="H54" s="10">
        <v>31205.0</v>
      </c>
    </row>
    <row r="55" spans="8:8">
      <c r="A55" s="1">
        <v>3.0</v>
      </c>
      <c r="C55" s="1" t="s">
        <v>28</v>
      </c>
      <c r="E55" s="1" t="s">
        <v>29</v>
      </c>
      <c r="H55" s="10">
        <v>30617.0</v>
      </c>
    </row>
    <row r="56" spans="8:8">
      <c r="A56" s="1"/>
      <c r="H56" s="11">
        <f>SUM(H52:H55)</f>
        <v>83230.0</v>
      </c>
    </row>
    <row r="57" spans="8:8">
      <c r="A57" s="1" t="s">
        <v>126</v>
      </c>
    </row>
    <row r="58" spans="8:8">
      <c r="A58" s="4" t="s">
        <v>30</v>
      </c>
    </row>
    <row r="59" spans="8:8">
      <c r="A59" s="1" t="s">
        <v>4</v>
      </c>
    </row>
    <row r="60" spans="8:8">
      <c r="A60" s="1" t="s">
        <v>31</v>
      </c>
    </row>
    <row r="61" spans="8:8">
      <c r="A61" s="1" t="s">
        <v>32</v>
      </c>
    </row>
    <row r="62" spans="8:8">
      <c r="A62" s="1" t="s">
        <v>33</v>
      </c>
    </row>
    <row r="63" spans="8:8">
      <c r="A63" s="1" t="s">
        <v>34</v>
      </c>
    </row>
    <row r="64" spans="8:8">
      <c r="A64" s="1" t="s">
        <v>35</v>
      </c>
    </row>
    <row r="65" spans="8:8">
      <c r="A65" s="1" t="s">
        <v>36</v>
      </c>
    </row>
    <row r="66" spans="8:8">
      <c r="A66" s="1" t="s">
        <v>37</v>
      </c>
    </row>
    <row r="67" spans="8:8">
      <c r="A67" s="1" t="s">
        <v>19</v>
      </c>
      <c r="B67" s="1" t="s">
        <v>20</v>
      </c>
      <c r="D67" s="1" t="s">
        <v>38</v>
      </c>
      <c r="H67" s="1" t="s">
        <v>39</v>
      </c>
    </row>
    <row r="68" spans="8:8">
      <c r="A68" s="1">
        <v>0.0</v>
      </c>
      <c r="B68" s="1" t="s">
        <v>40</v>
      </c>
      <c r="D68" s="9">
        <v>1.0</v>
      </c>
      <c r="H68" s="12">
        <v>9990.0</v>
      </c>
    </row>
    <row r="69" spans="8:8">
      <c r="A69" s="1">
        <v>1.0</v>
      </c>
      <c r="B69" s="1" t="s">
        <v>41</v>
      </c>
      <c r="D69" s="1" t="s">
        <v>25</v>
      </c>
      <c r="H69" s="12">
        <v>9802.0</v>
      </c>
    </row>
    <row r="70" spans="8:8">
      <c r="A70" s="1">
        <v>2.0</v>
      </c>
      <c r="B70" s="1" t="s">
        <v>42</v>
      </c>
      <c r="D70" s="1" t="s">
        <v>27</v>
      </c>
      <c r="H70" s="12">
        <v>28851.0</v>
      </c>
    </row>
    <row r="71" spans="8:8">
      <c r="A71" s="1">
        <v>3.0</v>
      </c>
      <c r="B71" s="1" t="s">
        <v>43</v>
      </c>
      <c r="D71" s="1" t="s">
        <v>29</v>
      </c>
      <c r="H71" s="12">
        <v>28307.0</v>
      </c>
    </row>
    <row r="72" spans="8:8">
      <c r="A72" s="1"/>
      <c r="H72" s="11">
        <f>SUM(H68:H71)</f>
        <v>76950.0</v>
      </c>
    </row>
    <row r="73" spans="8:8">
      <c r="A73" s="1" t="s">
        <v>125</v>
      </c>
    </row>
    <row r="74" spans="8:8">
      <c r="A74" s="4" t="s">
        <v>127</v>
      </c>
    </row>
    <row r="75" spans="8:8">
      <c r="A75" s="3" t="s">
        <v>44</v>
      </c>
    </row>
    <row r="76" spans="8:8">
      <c r="A76" s="3" t="s">
        <v>10</v>
      </c>
    </row>
    <row r="77" spans="8:8">
      <c r="A77" s="1" t="s">
        <v>45</v>
      </c>
    </row>
    <row r="78" spans="8:8">
      <c r="A78" s="1" t="s">
        <v>46</v>
      </c>
    </row>
    <row r="79" spans="8:8">
      <c r="A79" s="1" t="s">
        <v>47</v>
      </c>
    </row>
    <row r="80" spans="8:8">
      <c r="A80" s="1" t="s">
        <v>48</v>
      </c>
    </row>
    <row r="81" spans="8:8">
      <c r="A81" s="1" t="s">
        <v>17</v>
      </c>
    </row>
    <row r="82" spans="8:8">
      <c r="A82" s="1" t="s">
        <v>18</v>
      </c>
    </row>
    <row r="83" spans="8:8">
      <c r="A83" s="1" t="s">
        <v>19</v>
      </c>
      <c r="C83" s="1" t="s">
        <v>20</v>
      </c>
      <c r="E83" s="1" t="s">
        <v>21</v>
      </c>
      <c r="H83" s="1" t="s">
        <v>22</v>
      </c>
    </row>
    <row r="84" spans="8:8">
      <c r="A84" s="1">
        <v>0.0</v>
      </c>
      <c r="C84" s="1" t="s">
        <v>23</v>
      </c>
      <c r="E84" s="9">
        <v>1.0</v>
      </c>
      <c r="H84" s="12">
        <v>10806.0</v>
      </c>
    </row>
    <row r="85" spans="8:8">
      <c r="A85" s="1">
        <v>1.0</v>
      </c>
      <c r="C85" s="1" t="s">
        <v>24</v>
      </c>
      <c r="E85" s="1" t="s">
        <v>49</v>
      </c>
      <c r="H85" s="12">
        <v>10406.0</v>
      </c>
    </row>
    <row r="86" spans="8:8">
      <c r="A86" s="1">
        <v>2.0</v>
      </c>
      <c r="C86" s="1" t="s">
        <v>26</v>
      </c>
      <c r="E86" s="1" t="s">
        <v>50</v>
      </c>
      <c r="H86" s="12">
        <v>30060.0</v>
      </c>
    </row>
    <row r="87" spans="8:8">
      <c r="A87" s="1">
        <v>3.0</v>
      </c>
      <c r="C87" s="1" t="s">
        <v>28</v>
      </c>
      <c r="E87" s="1" t="s">
        <v>51</v>
      </c>
      <c r="H87" s="12">
        <v>28947.0</v>
      </c>
    </row>
    <row r="88" spans="8:8">
      <c r="A88" s="1"/>
      <c r="H88" s="11">
        <f>SUM(H84:H87)</f>
        <v>80219.0</v>
      </c>
    </row>
    <row r="89" spans="8:8">
      <c r="A89" s="1" t="s">
        <v>133</v>
      </c>
    </row>
    <row r="90" spans="8:8">
      <c r="A90" s="3" t="s">
        <v>134</v>
      </c>
    </row>
    <row r="91" spans="8:8">
      <c r="A91" s="3" t="s">
        <v>52</v>
      </c>
    </row>
    <row r="92" spans="8:8">
      <c r="A92" s="1" t="s">
        <v>31</v>
      </c>
    </row>
    <row r="93" spans="8:8">
      <c r="A93" s="1" t="s">
        <v>53</v>
      </c>
    </row>
    <row r="94" spans="8:8">
      <c r="A94" s="1" t="s">
        <v>33</v>
      </c>
    </row>
    <row r="95" spans="8:8">
      <c r="A95" s="1" t="s">
        <v>54</v>
      </c>
    </row>
    <row r="96" spans="8:8">
      <c r="A96" s="1" t="s">
        <v>55</v>
      </c>
    </row>
    <row r="97" spans="8:8">
      <c r="A97" s="1" t="s">
        <v>36</v>
      </c>
    </row>
    <row r="98" spans="8:8">
      <c r="A98" s="1" t="s">
        <v>37</v>
      </c>
    </row>
    <row r="99" spans="8:8">
      <c r="A99" s="1" t="s">
        <v>19</v>
      </c>
      <c r="B99" s="1" t="s">
        <v>20</v>
      </c>
      <c r="D99" s="1" t="s">
        <v>38</v>
      </c>
      <c r="H99" s="1" t="s">
        <v>39</v>
      </c>
    </row>
    <row r="100" spans="8:8">
      <c r="A100" s="1">
        <v>0.0</v>
      </c>
      <c r="B100" s="1" t="s">
        <v>40</v>
      </c>
      <c r="D100" s="9">
        <v>1.0</v>
      </c>
      <c r="H100" s="12">
        <v>9990.0</v>
      </c>
    </row>
    <row r="101" spans="8:8">
      <c r="A101" s="1">
        <v>1.0</v>
      </c>
      <c r="B101" s="1" t="s">
        <v>41</v>
      </c>
      <c r="D101" s="1" t="s">
        <v>49</v>
      </c>
      <c r="H101" s="12">
        <v>9620.0</v>
      </c>
    </row>
    <row r="102" spans="8:8">
      <c r="A102" s="1">
        <v>2.0</v>
      </c>
      <c r="B102" s="1" t="s">
        <v>42</v>
      </c>
      <c r="D102" s="1" t="s">
        <v>50</v>
      </c>
      <c r="H102" s="12">
        <v>27792.0</v>
      </c>
    </row>
    <row r="103" spans="8:8">
      <c r="A103" s="1">
        <v>3.0</v>
      </c>
      <c r="B103" s="1" t="s">
        <v>43</v>
      </c>
      <c r="D103" s="1" t="s">
        <v>51</v>
      </c>
      <c r="H103" s="12">
        <v>26763.0</v>
      </c>
    </row>
    <row r="104" spans="8:8">
      <c r="A104" s="1"/>
      <c r="H104" s="11">
        <f>SUM(H100:H103)</f>
        <v>74165.0</v>
      </c>
    </row>
    <row r="105" spans="8:8">
      <c r="A105" s="1" t="s">
        <v>135</v>
      </c>
    </row>
    <row r="106" spans="8:8">
      <c r="A106" s="3" t="s">
        <v>137</v>
      </c>
    </row>
    <row r="107" spans="8:8">
      <c r="A107" s="1">
        <v>8.0</v>
      </c>
    </row>
    <row r="108" spans="8:8">
      <c r="A108" s="1" t="s">
        <v>56</v>
      </c>
    </row>
    <row r="109" spans="8:8">
      <c r="A109" s="1" t="s">
        <v>57</v>
      </c>
    </row>
    <row r="110" spans="8:8">
      <c r="A110" s="1" t="s">
        <v>58</v>
      </c>
    </row>
    <row r="111" spans="8:8">
      <c r="A111" s="1" t="s">
        <v>59</v>
      </c>
    </row>
    <row r="112" spans="8:8">
      <c r="A112" s="3" t="s">
        <v>136</v>
      </c>
    </row>
    <row r="113" spans="8:8">
      <c r="A113" s="1">
        <v>9.0</v>
      </c>
    </row>
    <row r="114" spans="8:8">
      <c r="A114" s="1" t="s">
        <v>60</v>
      </c>
    </row>
    <row r="115" spans="8:8">
      <c r="A115" s="1" t="s">
        <v>61</v>
      </c>
    </row>
    <row r="116" spans="8:8">
      <c r="A116" s="1" t="s">
        <v>62</v>
      </c>
    </row>
    <row r="117" spans="8:8">
      <c r="A117" s="1" t="s">
        <v>63</v>
      </c>
    </row>
    <row r="118" spans="8:8">
      <c r="A118" s="1" t="s">
        <v>64</v>
      </c>
    </row>
    <row r="119" spans="8:8">
      <c r="A119" s="1" t="s">
        <v>65</v>
      </c>
    </row>
    <row r="120" spans="8:8">
      <c r="A120" s="1" t="s">
        <v>66</v>
      </c>
    </row>
    <row r="121" spans="8:8">
      <c r="A121" s="1" t="s">
        <v>67</v>
      </c>
    </row>
    <row r="122" spans="8:8">
      <c r="A122" s="4" t="s">
        <v>68</v>
      </c>
    </row>
    <row r="123" spans="8:8">
      <c r="A123">
        <v>10.0</v>
      </c>
    </row>
    <row r="124" spans="8:8">
      <c r="A124" s="1" t="s">
        <v>69</v>
      </c>
    </row>
    <row r="125" spans="8:8">
      <c r="A125" s="1" t="s">
        <v>70</v>
      </c>
    </row>
    <row r="126" spans="8:8">
      <c r="A126" s="1" t="s">
        <v>71</v>
      </c>
    </row>
    <row r="127" spans="8:8">
      <c r="A127" s="1" t="s">
        <v>72</v>
      </c>
    </row>
    <row r="128" spans="8:8">
      <c r="A128" s="3" t="s">
        <v>73</v>
      </c>
    </row>
    <row r="129" spans="8:8">
      <c r="A129">
        <v>11.0</v>
      </c>
    </row>
    <row r="130" spans="8:8" ht="30.0">
      <c r="A130" s="13" t="s">
        <v>74</v>
      </c>
    </row>
    <row r="131" spans="8:8" ht="15.75">
      <c r="A131" s="13" t="s">
        <v>76</v>
      </c>
      <c r="B131" s="13">
        <v>25.0</v>
      </c>
      <c r="C131" s="13" t="s">
        <v>75</v>
      </c>
      <c r="D131" s="13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F131" s="13"/>
      <c r="AG131" s="13"/>
      <c r="AH131" s="13"/>
      <c r="AI131" s="13"/>
      <c r="AJ131" s="13"/>
      <c r="AK131" s="13"/>
      <c r="AL131" s="13"/>
      <c r="AM131" s="13"/>
      <c r="AN131" s="13"/>
      <c r="AO131" s="13"/>
      <c r="AP131" s="13"/>
    </row>
    <row r="132" spans="8:8" ht="30.75">
      <c r="A132" s="14" t="s">
        <v>77</v>
      </c>
      <c r="B132" s="13">
        <v>35.0</v>
      </c>
      <c r="C132" s="13" t="s">
        <v>75</v>
      </c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 s="13"/>
      <c r="AJ132" s="13"/>
      <c r="AK132" s="13"/>
      <c r="AL132" s="13"/>
      <c r="AM132" s="13"/>
      <c r="AN132" s="13"/>
      <c r="AO132" s="13"/>
      <c r="AP132" s="13"/>
      <c r="AQ132" s="13"/>
    </row>
    <row r="133" spans="8:8" ht="15.75">
      <c r="A133" s="13"/>
      <c r="B133" s="14">
        <v>60.0</v>
      </c>
      <c r="C133" s="14" t="s">
        <v>75</v>
      </c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F133" s="13"/>
      <c r="AG133" s="13"/>
      <c r="AH133" s="13"/>
      <c r="AI133" s="13"/>
      <c r="AJ133" s="13"/>
      <c r="AK133" s="13"/>
      <c r="AL133" s="13"/>
      <c r="AM133" s="13"/>
      <c r="AN133" s="13"/>
      <c r="AO133" s="13"/>
      <c r="AP133" s="13"/>
      <c r="AQ133" s="13"/>
    </row>
    <row r="134" spans="8:8">
      <c r="A134" s="13"/>
      <c r="B134" s="13" t="s">
        <v>78</v>
      </c>
      <c r="C134" s="15">
        <v>65000.0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 s="13"/>
      <c r="AJ134" s="13"/>
      <c r="AK134" s="13"/>
      <c r="AL134" s="13"/>
      <c r="AM134" s="13"/>
      <c r="AN134" s="13"/>
      <c r="AO134" s="13"/>
      <c r="AP134" s="13"/>
      <c r="AQ134" s="13"/>
    </row>
    <row r="135" spans="8:8" ht="60.0">
      <c r="A135" s="13"/>
      <c r="B135" s="13" t="s">
        <v>79</v>
      </c>
      <c r="C135" s="15">
        <v>5000.0</v>
      </c>
      <c r="D135" s="13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F135" s="13"/>
      <c r="AG135" s="13"/>
      <c r="AH135" s="13"/>
      <c r="AI135" s="13"/>
      <c r="AJ135" s="13"/>
      <c r="AK135" s="13"/>
      <c r="AL135" s="13"/>
      <c r="AM135" s="13"/>
      <c r="AN135" s="13"/>
      <c r="AO135" s="13"/>
      <c r="AP135" s="13"/>
      <c r="AQ135" s="13"/>
    </row>
    <row r="136" spans="8:8" ht="120.0">
      <c r="A136" s="13"/>
      <c r="B136" s="13" t="s">
        <v>80</v>
      </c>
      <c r="C136" s="13"/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F136" s="13"/>
      <c r="AG136" s="13"/>
      <c r="AH136" s="13"/>
      <c r="AI136" s="13"/>
      <c r="AJ136" s="13"/>
      <c r="AK136" s="13"/>
      <c r="AL136" s="13"/>
      <c r="AM136" s="13"/>
      <c r="AN136" s="13"/>
      <c r="AO136" s="13"/>
      <c r="AP136" s="13"/>
      <c r="AQ136" s="13"/>
    </row>
    <row r="137" spans="8:8">
      <c r="A137" s="13"/>
      <c r="B137" s="13"/>
      <c r="C137" s="13"/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 s="13"/>
      <c r="AJ137" s="13"/>
      <c r="AK137" s="13"/>
      <c r="AL137" s="13"/>
      <c r="AM137" s="13"/>
      <c r="AN137" s="13"/>
      <c r="AO137" s="13"/>
      <c r="AP137" s="13"/>
      <c r="AQ137" s="13"/>
    </row>
    <row r="138" spans="8:8">
      <c r="A138" s="13"/>
      <c r="B138" s="13"/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F138" s="13"/>
      <c r="AG138" s="13"/>
      <c r="AH138" s="13"/>
      <c r="AI138" s="13"/>
      <c r="AJ138" s="13"/>
      <c r="AK138" s="13"/>
      <c r="AL138" s="13"/>
      <c r="AM138" s="13"/>
      <c r="AN138" s="13"/>
      <c r="AO138" s="13"/>
      <c r="AP138" s="13"/>
      <c r="AQ138" s="13"/>
    </row>
    <row r="139" spans="8:8" ht="90.0">
      <c r="A139" s="13"/>
      <c r="B139" s="13" t="s">
        <v>81</v>
      </c>
      <c r="C139" s="13" t="s">
        <v>82</v>
      </c>
      <c r="D139" s="13" t="s">
        <v>83</v>
      </c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 s="13"/>
      <c r="AJ139" s="13"/>
      <c r="AK139" s="13"/>
      <c r="AL139" s="13"/>
      <c r="AM139" s="13"/>
      <c r="AN139" s="13"/>
      <c r="AO139" s="13"/>
      <c r="AP139" s="13"/>
      <c r="AQ139" s="13"/>
    </row>
    <row r="140" spans="8:8">
      <c r="A140" s="13"/>
      <c r="B140" s="13" t="s">
        <v>84</v>
      </c>
      <c r="C140" s="15">
        <v>325000.0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 s="13"/>
      <c r="AI140" s="13"/>
      <c r="AJ140" s="13"/>
      <c r="AK140" s="13"/>
      <c r="AL140" s="13"/>
      <c r="AM140" s="13"/>
      <c r="AN140" s="13"/>
      <c r="AO140" s="13"/>
      <c r="AP140" s="13"/>
      <c r="AQ140" s="13"/>
    </row>
    <row r="141" spans="8:8" ht="60.0">
      <c r="A141" s="13"/>
      <c r="B141" s="13" t="s">
        <v>85</v>
      </c>
      <c r="C141" s="13"/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 s="13"/>
      <c r="AG141" s="13"/>
      <c r="AH141" s="13"/>
      <c r="AI141" s="13"/>
      <c r="AJ141" s="13"/>
      <c r="AK141" s="13"/>
      <c r="AL141" s="13"/>
      <c r="AM141" s="13"/>
      <c r="AN141" s="13"/>
      <c r="AO141" s="13"/>
      <c r="AP141" s="13"/>
      <c r="AQ141" s="13"/>
    </row>
    <row r="142" spans="8:8" ht="45.0">
      <c r="A142" s="13"/>
      <c r="B142" s="13" t="s">
        <v>86</v>
      </c>
      <c r="C142" s="15">
        <v>5000.0</v>
      </c>
      <c r="D142" s="13" t="s">
        <v>87</v>
      </c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F142" s="13"/>
      <c r="AG142" s="13"/>
      <c r="AH142" s="13"/>
      <c r="AI142" s="13"/>
      <c r="AJ142" s="13"/>
      <c r="AK142" s="13"/>
      <c r="AL142" s="13"/>
      <c r="AM142" s="13"/>
      <c r="AN142" s="13"/>
      <c r="AO142" s="13"/>
      <c r="AP142" s="13"/>
      <c r="AQ142" s="13"/>
    </row>
    <row r="143" spans="8:8">
      <c r="A143" s="13"/>
      <c r="B143" s="13"/>
      <c r="C143" s="13"/>
      <c r="D143" s="13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F143" s="13"/>
      <c r="AG143" s="13"/>
      <c r="AH143" s="13"/>
      <c r="AI143" s="13"/>
      <c r="AJ143" s="13"/>
      <c r="AK143" s="13"/>
      <c r="AL143" s="13"/>
      <c r="AM143" s="13"/>
      <c r="AN143" s="13"/>
      <c r="AO143" s="13"/>
      <c r="AP143" s="13"/>
      <c r="AQ143" s="13"/>
    </row>
    <row r="144" spans="8:8">
      <c r="A144" s="13"/>
      <c r="B144" s="13"/>
      <c r="C144" s="13"/>
      <c r="D144" s="13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F144" s="13"/>
      <c r="AG144" s="13"/>
      <c r="AH144" s="13"/>
      <c r="AI144" s="13"/>
      <c r="AJ144" s="13"/>
      <c r="AK144" s="13"/>
      <c r="AL144" s="13"/>
      <c r="AM144" s="13"/>
      <c r="AN144" s="13"/>
      <c r="AO144" s="13"/>
      <c r="AP144" s="13"/>
      <c r="AQ144" s="13"/>
    </row>
    <row r="145" spans="8:8">
      <c r="A145" s="13"/>
      <c r="B145" s="13"/>
      <c r="C145" s="13"/>
      <c r="D145" s="13"/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F145" s="13"/>
      <c r="AG145" s="13"/>
      <c r="AH145" s="13"/>
      <c r="AI145" s="13"/>
      <c r="AJ145" s="13"/>
      <c r="AK145" s="13"/>
      <c r="AL145" s="13"/>
      <c r="AM145" s="13"/>
      <c r="AN145" s="13"/>
      <c r="AO145" s="13"/>
      <c r="AP145" s="13"/>
      <c r="AQ145" s="13"/>
    </row>
    <row r="146" spans="8:8" ht="30.0">
      <c r="A146" s="13"/>
      <c r="B146" s="13" t="s">
        <v>88</v>
      </c>
      <c r="C146" s="13" t="s">
        <v>89</v>
      </c>
      <c r="D146" s="13" t="s">
        <v>90</v>
      </c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 s="13"/>
      <c r="AI146" s="13"/>
      <c r="AJ146" s="13"/>
      <c r="AK146" s="13"/>
      <c r="AL146" s="13"/>
      <c r="AM146" s="13"/>
      <c r="AN146" s="13"/>
      <c r="AO146" s="13"/>
      <c r="AP146" s="13"/>
      <c r="AQ146" s="13"/>
    </row>
    <row r="147" spans="8:8" ht="30.0">
      <c r="A147" s="13"/>
      <c r="B147" s="13" t="s">
        <v>91</v>
      </c>
      <c r="C147" s="13" t="s">
        <v>116</v>
      </c>
      <c r="D147" s="13" t="s">
        <v>117</v>
      </c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F147" s="13"/>
      <c r="AG147" s="13"/>
      <c r="AH147" s="13"/>
      <c r="AI147" s="13"/>
      <c r="AJ147" s="13"/>
      <c r="AK147" s="13"/>
      <c r="AL147" s="13"/>
      <c r="AM147" s="13"/>
      <c r="AN147" s="13"/>
      <c r="AO147" s="13"/>
      <c r="AP147" s="13"/>
      <c r="AQ147" s="13"/>
    </row>
    <row r="148" spans="8:8" ht="45.0">
      <c r="A148" s="13"/>
      <c r="B148" s="13" t="s">
        <v>93</v>
      </c>
      <c r="C148" s="13">
        <v>15.0</v>
      </c>
      <c r="D148" s="13">
        <v>13.0</v>
      </c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 s="13"/>
      <c r="AJ148" s="13"/>
      <c r="AK148" s="13"/>
      <c r="AL148" s="13"/>
      <c r="AM148" s="13"/>
      <c r="AN148" s="13"/>
      <c r="AO148" s="13"/>
      <c r="AP148" s="13"/>
      <c r="AQ148" s="13"/>
    </row>
    <row r="149" spans="8:8" ht="30.0">
      <c r="A149" s="13"/>
      <c r="B149" s="13" t="s">
        <v>94</v>
      </c>
      <c r="C149" s="13" t="s">
        <v>92</v>
      </c>
      <c r="D149" s="13" t="s">
        <v>92</v>
      </c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F149" s="13"/>
      <c r="AG149" s="13"/>
      <c r="AH149" s="13"/>
      <c r="AI149" s="13"/>
      <c r="AJ149" s="13"/>
      <c r="AK149" s="13"/>
      <c r="AL149" s="13"/>
      <c r="AM149" s="13"/>
      <c r="AN149" s="13"/>
      <c r="AO149" s="13"/>
      <c r="AP149" s="13"/>
      <c r="AQ149" s="13"/>
    </row>
    <row r="150" spans="8:8" ht="30.0">
      <c r="A150" s="13"/>
      <c r="B150" s="13" t="s">
        <v>95</v>
      </c>
      <c r="C150" s="13" t="s">
        <v>92</v>
      </c>
      <c r="D150" s="13" t="s">
        <v>92</v>
      </c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F150" s="13"/>
      <c r="AG150" s="13"/>
      <c r="AH150" s="13"/>
      <c r="AI150" s="13"/>
      <c r="AJ150" s="13"/>
      <c r="AK150" s="13"/>
      <c r="AL150" s="13"/>
      <c r="AM150" s="13"/>
      <c r="AN150" s="13"/>
      <c r="AO150" s="13"/>
      <c r="AP150" s="13"/>
      <c r="AQ150" s="13"/>
    </row>
    <row r="151" spans="8:8" ht="45.0">
      <c r="A151" s="13"/>
      <c r="B151" s="13" t="s">
        <v>96</v>
      </c>
      <c r="C151" s="13">
        <v>6000.0</v>
      </c>
      <c r="D151" s="13">
        <v>6000.0</v>
      </c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F151" s="13"/>
      <c r="AG151" s="13"/>
      <c r="AH151" s="13"/>
      <c r="AI151" s="13"/>
      <c r="AJ151" s="13"/>
      <c r="AK151" s="13"/>
      <c r="AL151" s="13"/>
      <c r="AM151" s="13"/>
      <c r="AN151" s="13"/>
      <c r="AO151" s="13"/>
      <c r="AP151" s="13"/>
      <c r="AQ151" s="13"/>
    </row>
    <row r="152" spans="8:8" ht="45.0">
      <c r="A152" s="13"/>
      <c r="B152" s="13" t="s">
        <v>97</v>
      </c>
      <c r="C152" s="13">
        <v>18000.0</v>
      </c>
      <c r="D152" s="13">
        <v>18000.0</v>
      </c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F152" s="13"/>
      <c r="AG152" s="13"/>
      <c r="AH152" s="13"/>
      <c r="AI152" s="13"/>
      <c r="AJ152" s="13"/>
      <c r="AK152" s="13"/>
      <c r="AL152" s="13"/>
      <c r="AM152" s="13"/>
      <c r="AN152" s="13"/>
      <c r="AO152" s="13"/>
      <c r="AP152" s="13"/>
      <c r="AQ152" s="13"/>
    </row>
    <row r="153" spans="8:8" ht="180.0">
      <c r="A153" s="13"/>
      <c r="B153" s="13" t="s">
        <v>118</v>
      </c>
      <c r="C153" s="13"/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 s="13"/>
      <c r="AJ153" s="13"/>
      <c r="AK153" s="13"/>
      <c r="AL153" s="13"/>
      <c r="AM153" s="13"/>
      <c r="AN153" s="13"/>
      <c r="AO153" s="13"/>
      <c r="AP153" s="13"/>
      <c r="AQ153" s="13"/>
    </row>
    <row r="154" spans="8:8">
      <c r="A154" s="13"/>
      <c r="B154" s="13"/>
      <c r="C154" s="13"/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  <c r="AI154" s="13"/>
      <c r="AJ154" s="13"/>
      <c r="AK154" s="13"/>
      <c r="AL154" s="13"/>
      <c r="AM154" s="13"/>
      <c r="AN154" s="13"/>
      <c r="AO154" s="13"/>
      <c r="AP154" s="13"/>
      <c r="AQ154" s="13"/>
    </row>
    <row r="155" spans="8:8">
      <c r="A155" s="13"/>
      <c r="B155" s="13"/>
      <c r="C155" s="13"/>
      <c r="D155" s="13"/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F155" s="13"/>
      <c r="AG155" s="13"/>
      <c r="AH155" s="13"/>
      <c r="AI155" s="13"/>
      <c r="AJ155" s="13"/>
      <c r="AK155" s="13"/>
      <c r="AL155" s="13"/>
      <c r="AM155" s="13"/>
      <c r="AN155" s="13"/>
      <c r="AO155" s="13"/>
      <c r="AP155" s="13"/>
      <c r="AQ155" s="13"/>
    </row>
    <row r="156" spans="8:8" ht="120.0">
      <c r="A156" s="13"/>
      <c r="B156" s="13" t="s">
        <v>98</v>
      </c>
      <c r="C156" s="15">
        <v>20000.0</v>
      </c>
      <c r="D156" s="13" t="s">
        <v>119</v>
      </c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F156" s="13"/>
      <c r="AG156" s="13"/>
      <c r="AH156" s="13"/>
      <c r="AI156" s="13"/>
      <c r="AJ156" s="13"/>
      <c r="AK156" s="13"/>
      <c r="AL156" s="13"/>
      <c r="AM156" s="13"/>
      <c r="AN156" s="13"/>
      <c r="AO156" s="13"/>
      <c r="AP156" s="13"/>
      <c r="AQ156" s="13"/>
    </row>
    <row r="157" spans="8:8">
      <c r="A157" s="13"/>
      <c r="B157" s="13"/>
      <c r="C157" s="13"/>
      <c r="D157" s="13"/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F157" s="13"/>
      <c r="AG157" s="13"/>
      <c r="AH157" s="13"/>
      <c r="AI157" s="13"/>
      <c r="AJ157" s="13"/>
      <c r="AK157" s="13"/>
      <c r="AL157" s="13"/>
      <c r="AM157" s="13"/>
      <c r="AN157" s="13"/>
      <c r="AO157" s="13"/>
      <c r="AP157" s="13"/>
      <c r="AQ157" s="13"/>
    </row>
    <row r="158" spans="8:8" ht="30.0">
      <c r="A158" s="13"/>
      <c r="B158" s="13" t="s">
        <v>99</v>
      </c>
      <c r="C158" s="13" t="s">
        <v>100</v>
      </c>
      <c r="D158" s="15">
        <v>275000.0</v>
      </c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F158" s="13"/>
      <c r="AG158" s="13"/>
      <c r="AH158" s="13"/>
      <c r="AI158" s="13"/>
      <c r="AJ158" s="13"/>
      <c r="AK158" s="13"/>
      <c r="AL158" s="13"/>
      <c r="AM158" s="13"/>
      <c r="AN158" s="13"/>
      <c r="AO158" s="13"/>
      <c r="AP158" s="13"/>
      <c r="AQ158" s="13"/>
    </row>
    <row r="159" spans="8:8">
      <c r="A159" s="13"/>
      <c r="B159" s="13"/>
      <c r="C159" s="13" t="s">
        <v>101</v>
      </c>
      <c r="D159" s="15">
        <v>175000.0</v>
      </c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F159" s="13"/>
      <c r="AG159" s="13"/>
      <c r="AH159" s="13"/>
      <c r="AI159" s="13"/>
      <c r="AJ159" s="13"/>
      <c r="AK159" s="13"/>
      <c r="AL159" s="13"/>
      <c r="AM159" s="13"/>
      <c r="AN159" s="13"/>
      <c r="AO159" s="13"/>
      <c r="AP159" s="13"/>
      <c r="AQ159" s="13"/>
    </row>
    <row r="160" spans="8:8" ht="30.0">
      <c r="A160" s="13"/>
      <c r="B160" s="13" t="s">
        <v>102</v>
      </c>
      <c r="C160" s="16">
        <v>0.0375</v>
      </c>
      <c r="D160" s="13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F160" s="13"/>
      <c r="AG160" s="13"/>
      <c r="AH160" s="13"/>
      <c r="AI160" s="13"/>
      <c r="AJ160" s="13"/>
      <c r="AK160" s="13"/>
      <c r="AL160" s="13"/>
      <c r="AM160" s="13"/>
      <c r="AN160" s="13"/>
      <c r="AO160" s="13"/>
      <c r="AP160" s="13"/>
      <c r="AQ160" s="13"/>
    </row>
    <row r="161" spans="8:8" ht="30.0">
      <c r="A161" s="13"/>
      <c r="B161" s="13" t="s">
        <v>103</v>
      </c>
      <c r="C161" s="13" t="s">
        <v>104</v>
      </c>
      <c r="D161" s="13"/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F161" s="13"/>
      <c r="AG161" s="13"/>
      <c r="AH161" s="13"/>
      <c r="AI161" s="13"/>
      <c r="AJ161" s="13"/>
      <c r="AK161" s="13"/>
      <c r="AL161" s="13"/>
      <c r="AM161" s="13"/>
      <c r="AN161" s="13"/>
      <c r="AO161" s="13"/>
      <c r="AP161" s="13"/>
      <c r="AQ161" s="13"/>
    </row>
    <row r="162" spans="8:8">
      <c r="A162" s="13"/>
      <c r="B162" s="13"/>
      <c r="C162" s="13" t="s">
        <v>105</v>
      </c>
      <c r="D162" s="13" t="s">
        <v>106</v>
      </c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F162" s="13"/>
      <c r="AG162" s="13"/>
      <c r="AH162" s="13"/>
      <c r="AI162" s="13"/>
      <c r="AJ162" s="13"/>
      <c r="AK162" s="13"/>
      <c r="AL162" s="13"/>
      <c r="AM162" s="13"/>
      <c r="AN162" s="13"/>
      <c r="AO162" s="13"/>
      <c r="AP162" s="13"/>
      <c r="AQ162" s="13"/>
    </row>
    <row r="163" spans="8:8">
      <c r="A163" s="13"/>
      <c r="B163" s="13"/>
      <c r="C163" s="13">
        <v>860.0</v>
      </c>
      <c r="D163" s="13"/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F163" s="13"/>
      <c r="AG163" s="13"/>
      <c r="AH163" s="13"/>
      <c r="AI163" s="13"/>
      <c r="AJ163" s="13"/>
      <c r="AK163" s="13"/>
      <c r="AL163" s="13"/>
      <c r="AM163" s="13"/>
      <c r="AN163" s="13"/>
      <c r="AO163" s="13"/>
      <c r="AP163" s="13"/>
      <c r="AQ163" s="13"/>
    </row>
    <row r="164" spans="8:8">
      <c r="A164" s="13"/>
      <c r="B164" s="13"/>
      <c r="C164" s="13"/>
      <c r="D164" s="13"/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F164" s="13"/>
      <c r="AG164" s="13"/>
      <c r="AH164" s="13"/>
      <c r="AI164" s="13"/>
      <c r="AJ164" s="13"/>
      <c r="AK164" s="13"/>
      <c r="AL164" s="13"/>
      <c r="AM164" s="13"/>
      <c r="AN164" s="13"/>
      <c r="AO164" s="13"/>
      <c r="AP164" s="13"/>
      <c r="AQ164" s="13"/>
    </row>
    <row r="165" spans="8:8" ht="120.0">
      <c r="A165" s="13"/>
      <c r="B165" s="13" t="s">
        <v>107</v>
      </c>
      <c r="C165" s="13"/>
      <c r="D165" s="13"/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F165" s="13"/>
      <c r="AG165" s="13"/>
      <c r="AH165" s="13"/>
      <c r="AI165" s="13"/>
      <c r="AJ165" s="13"/>
      <c r="AK165" s="13"/>
      <c r="AL165" s="13"/>
      <c r="AM165" s="13"/>
      <c r="AN165" s="13"/>
      <c r="AO165" s="13"/>
      <c r="AP165" s="13"/>
      <c r="AQ165" s="13"/>
    </row>
    <row r="166" spans="8:8">
      <c r="A166" s="13"/>
      <c r="B166" s="13"/>
      <c r="C166" s="13"/>
      <c r="D166" s="13"/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F166" s="13"/>
      <c r="AG166" s="13"/>
      <c r="AH166" s="13"/>
      <c r="AI166" s="13"/>
      <c r="AJ166" s="13"/>
      <c r="AK166" s="13"/>
      <c r="AL166" s="13"/>
      <c r="AM166" s="13"/>
      <c r="AN166" s="13"/>
      <c r="AO166" s="13"/>
      <c r="AP166" s="13"/>
      <c r="AQ166" s="13"/>
    </row>
    <row r="167" spans="8:8" ht="105.0">
      <c r="A167" s="13"/>
      <c r="B167" s="13" t="s">
        <v>120</v>
      </c>
      <c r="C167" s="13"/>
      <c r="D167" s="13"/>
      <c r="E167" s="13"/>
      <c r="AL167" s="13"/>
      <c r="AM167" s="13"/>
      <c r="AN167" s="13"/>
      <c r="AO167" s="13"/>
      <c r="AP167" s="13"/>
      <c r="AQ167" s="13"/>
    </row>
    <row r="168" spans="8:8" ht="90.0">
      <c r="A168" s="13"/>
      <c r="B168" s="13" t="s">
        <v>108</v>
      </c>
      <c r="C168" s="13"/>
      <c r="D168" s="13"/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F168" s="13"/>
      <c r="AG168" s="13"/>
      <c r="AH168" s="13"/>
      <c r="AI168" s="13"/>
      <c r="AJ168" s="13"/>
      <c r="AK168" s="13"/>
      <c r="AL168" s="13"/>
      <c r="AM168" s="13"/>
      <c r="AN168" s="13"/>
      <c r="AO168" s="13"/>
      <c r="AP168" s="13"/>
      <c r="AQ168" s="13"/>
    </row>
    <row r="169" spans="8:8">
      <c r="A169" s="13"/>
      <c r="B169" s="13"/>
      <c r="C169" s="13"/>
      <c r="D169" s="13"/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F169" s="13"/>
      <c r="AG169" s="13"/>
      <c r="AH169" s="13"/>
      <c r="AI169" s="13"/>
      <c r="AJ169" s="13"/>
      <c r="AK169" s="13"/>
      <c r="AL169" s="13"/>
      <c r="AM169" s="13"/>
      <c r="AN169" s="13"/>
      <c r="AO169" s="13"/>
      <c r="AP169" s="13"/>
      <c r="AQ169" s="13"/>
    </row>
    <row r="170" spans="8:8" ht="60.0">
      <c r="A170" s="13"/>
      <c r="B170" s="13" t="s">
        <v>109</v>
      </c>
      <c r="C170" s="13">
        <v>1.0</v>
      </c>
      <c r="D170" s="13">
        <v>2.0</v>
      </c>
      <c r="E170" s="13">
        <v>3.0</v>
      </c>
      <c r="F170" s="13">
        <v>4.0</v>
      </c>
      <c r="G170" s="13">
        <v>5.0</v>
      </c>
      <c r="H170" s="13">
        <v>6.0</v>
      </c>
      <c r="I170" s="13">
        <v>7.0</v>
      </c>
      <c r="J170" s="13">
        <v>8.0</v>
      </c>
      <c r="K170" s="13">
        <v>9.0</v>
      </c>
      <c r="L170" s="13">
        <v>10.0</v>
      </c>
      <c r="M170" s="13">
        <v>11.0</v>
      </c>
      <c r="N170" s="13">
        <v>12.0</v>
      </c>
      <c r="O170" s="13">
        <v>13.0</v>
      </c>
      <c r="P170" s="13">
        <v>14.0</v>
      </c>
      <c r="Q170" s="13">
        <v>15.0</v>
      </c>
      <c r="R170" s="13">
        <v>16.0</v>
      </c>
      <c r="S170" s="13">
        <v>17.0</v>
      </c>
      <c r="T170" s="13">
        <v>18.0</v>
      </c>
      <c r="U170" s="13">
        <v>19.0</v>
      </c>
      <c r="V170" s="13">
        <v>20.0</v>
      </c>
      <c r="W170" s="13">
        <v>21.0</v>
      </c>
      <c r="X170" s="13">
        <v>22.0</v>
      </c>
      <c r="Y170" s="13">
        <v>23.0</v>
      </c>
      <c r="Z170" s="13">
        <v>24.0</v>
      </c>
      <c r="AA170" s="13">
        <v>25.0</v>
      </c>
      <c r="AB170" s="13">
        <v>26.0</v>
      </c>
      <c r="AC170" s="13">
        <v>27.0</v>
      </c>
      <c r="AD170" s="13">
        <v>28.0</v>
      </c>
      <c r="AE170" s="13">
        <v>29.0</v>
      </c>
      <c r="AF170" s="13">
        <v>30.0</v>
      </c>
      <c r="AG170" s="13">
        <v>31.0</v>
      </c>
      <c r="AH170" s="13">
        <v>32.0</v>
      </c>
      <c r="AI170" s="13">
        <v>33.0</v>
      </c>
      <c r="AJ170" s="13">
        <v>34.0</v>
      </c>
      <c r="AK170" s="13">
        <v>35.0</v>
      </c>
      <c r="AL170" s="13">
        <v>36.0</v>
      </c>
      <c r="AM170" s="13">
        <v>37.0</v>
      </c>
      <c r="AN170" s="13">
        <v>38.0</v>
      </c>
      <c r="AO170" s="13">
        <v>39.0</v>
      </c>
      <c r="AP170" s="13">
        <v>40.0</v>
      </c>
      <c r="AQ170" s="13"/>
    </row>
    <row r="171" spans="8:8">
      <c r="A171" s="13"/>
      <c r="B171" s="13" t="s">
        <v>78</v>
      </c>
      <c r="C171" s="15">
        <v>65000.0</v>
      </c>
      <c r="D171" s="17">
        <v>67600.0</v>
      </c>
      <c r="E171" s="15">
        <v>73116.0</v>
      </c>
      <c r="F171" s="15">
        <f>(F172*100)/7.69</f>
        <v>82270.4811443433</v>
      </c>
      <c r="G171" s="15">
        <f t="shared" si="0" ref="G171:AJ171">(G172*100)/7.69</f>
        <v>96244.73342002601</v>
      </c>
      <c r="H171" s="15">
        <f t="shared" si="0"/>
        <v>117096.48894668398</v>
      </c>
      <c r="I171" s="15">
        <f t="shared" si="0"/>
        <v>148164.36931079323</v>
      </c>
      <c r="J171" s="15">
        <f t="shared" si="0"/>
        <v>194974.26154418726</v>
      </c>
      <c r="K171" s="15">
        <f t="shared" si="0"/>
        <v>266835.7607282184</v>
      </c>
      <c r="L171" s="15">
        <f t="shared" si="0"/>
        <v>379790.5071521456</v>
      </c>
      <c r="M171" s="15">
        <f t="shared" si="0"/>
        <v>562182.7048114435</v>
      </c>
      <c r="N171" s="15">
        <f t="shared" si="0"/>
        <v>865454.356306892</v>
      </c>
      <c r="O171" s="15">
        <f t="shared" si="0"/>
        <v>1385620.2860858256</v>
      </c>
      <c r="P171" s="15">
        <f t="shared" si="0"/>
        <v>2307159.687906372</v>
      </c>
      <c r="Q171" s="15">
        <f t="shared" si="0"/>
        <v>3995254.096228868</v>
      </c>
      <c r="R171" s="15">
        <f t="shared" si="0"/>
        <v>7195227.048114434</v>
      </c>
      <c r="S171" s="15">
        <f t="shared" si="0"/>
        <v>1.347652522756827E7</v>
      </c>
      <c r="T171" s="15">
        <f t="shared" si="0"/>
        <v>2.6250930169050712E7</v>
      </c>
      <c r="U171" s="15">
        <f t="shared" si="0"/>
        <v>5.3179567880364105E7</v>
      </c>
      <c r="V171" s="15">
        <f t="shared" si="0"/>
        <v>1.120413288686606E8</v>
      </c>
      <c r="W171" s="15">
        <f t="shared" si="0"/>
        <v>2.4549634837451237E8</v>
      </c>
      <c r="X171" s="15">
        <f t="shared" si="0"/>
        <v>5.594292395318595E8</v>
      </c>
      <c r="Y171" s="15">
        <f t="shared" si="0"/>
        <v>1.325801867360208E9</v>
      </c>
      <c r="Z171" s="15">
        <f t="shared" si="0"/>
        <v>3.267724469570871E9</v>
      </c>
      <c r="AA171" s="15">
        <f t="shared" si="0"/>
        <v>8.376171742652796E9</v>
      </c>
      <c r="AB171" s="15">
        <f t="shared" si="0"/>
        <v>2.2329502950455135E10</v>
      </c>
      <c r="AC171" s="15">
        <f t="shared" si="0"/>
        <v>6.1907872238491554E10</v>
      </c>
      <c r="AD171" s="15">
        <f t="shared" si="0"/>
        <v>1.7850321342795837E11</v>
      </c>
      <c r="AE171" s="15">
        <f t="shared" si="0"/>
        <v>5.3527817859117035E11</v>
      </c>
      <c r="AF171" s="15">
        <f t="shared" si="0"/>
        <v>1.669346068860078E12</v>
      </c>
      <c r="AG171" s="15">
        <f t="shared" si="0"/>
        <v>5.414352883114954E12</v>
      </c>
      <c r="AH171" s="15">
        <f t="shared" si="0"/>
        <v>1.8263334605885438E13</v>
      </c>
      <c r="AI171" s="15">
        <f t="shared" si="0"/>
        <v>6.406885071074798E13</v>
      </c>
      <c r="AJ171" s="15">
        <f t="shared" si="0"/>
        <v>2.3374758382164497E14</v>
      </c>
      <c r="AK171" s="15">
        <f>(AK172*100)/7.69</f>
        <v>8.86912276867524E14</v>
      </c>
      <c r="AL171" s="13"/>
      <c r="AM171" s="13"/>
      <c r="AN171" s="13"/>
      <c r="AO171" s="13"/>
      <c r="AP171" s="13"/>
      <c r="AQ171" s="13"/>
    </row>
    <row r="172" spans="8:8" ht="60.0">
      <c r="A172" s="13"/>
      <c r="B172" s="13" t="s">
        <v>79</v>
      </c>
      <c r="C172" s="15">
        <v>5000.0</v>
      </c>
      <c r="D172" s="17">
        <v>5200.0</v>
      </c>
      <c r="E172" s="15">
        <v>5624.32</v>
      </c>
      <c r="F172" s="13">
        <v>6326.6</v>
      </c>
      <c r="G172" s="13">
        <v>7401.22</v>
      </c>
      <c r="H172" s="15">
        <v>9004.72</v>
      </c>
      <c r="I172" s="13">
        <v>11393.84</v>
      </c>
      <c r="J172" s="13">
        <v>14993.520712748003</v>
      </c>
      <c r="K172" s="13">
        <v>20519.67</v>
      </c>
      <c r="L172" s="13">
        <v>29205.89</v>
      </c>
      <c r="M172" s="13">
        <v>43231.85</v>
      </c>
      <c r="N172" s="13">
        <v>66553.44</v>
      </c>
      <c r="O172" s="13">
        <v>106554.2</v>
      </c>
      <c r="P172" s="13">
        <v>177420.58</v>
      </c>
      <c r="Q172" s="13">
        <v>307235.04</v>
      </c>
      <c r="R172" s="13">
        <v>553312.96</v>
      </c>
      <c r="S172" s="13">
        <v>1036344.79</v>
      </c>
      <c r="T172" s="13">
        <v>2018696.53</v>
      </c>
      <c r="U172" s="13">
        <v>4089508.77</v>
      </c>
      <c r="V172" s="13">
        <v>8615978.19</v>
      </c>
      <c r="W172" s="13">
        <v>1.887866919E7</v>
      </c>
      <c r="X172" s="13">
        <v>4.302010852E7</v>
      </c>
      <c r="Y172" s="13">
        <v>1.019541636E8</v>
      </c>
      <c r="Z172" s="13">
        <v>2.5128801171E8</v>
      </c>
      <c r="AA172" s="13">
        <v>6.4412760701E8</v>
      </c>
      <c r="AB172" s="13">
        <v>1.71713877689E9</v>
      </c>
      <c r="AC172" s="13">
        <v>4.76071537514E9</v>
      </c>
      <c r="AD172" s="13">
        <v>1.372689711261E10</v>
      </c>
      <c r="AE172" s="13">
        <v>4.1162891933661E10</v>
      </c>
      <c r="AF172" s="15">
        <v>1.2837271269534E11</v>
      </c>
      <c r="AG172" s="15">
        <v>4.1636373671154E11</v>
      </c>
      <c r="AH172" s="15">
        <v>1.40445043119259E12</v>
      </c>
      <c r="AI172" s="15">
        <v>4.92689461965652E12</v>
      </c>
      <c r="AJ172" s="15">
        <v>1.79751891958845E13</v>
      </c>
      <c r="AK172" s="15">
        <v>6.82035540911126E13</v>
      </c>
      <c r="AL172" s="18">
        <f>SUM(C172:AK172)</f>
        <v>9.311726882851756E13</v>
      </c>
      <c r="AM172" s="15"/>
      <c r="AN172" s="15"/>
      <c r="AO172" s="15"/>
      <c r="AP172" s="15"/>
      <c r="AQ172" s="13"/>
    </row>
    <row r="173" spans="8:8" ht="60.0">
      <c r="A173" s="13"/>
      <c r="B173" s="13" t="s">
        <v>111</v>
      </c>
      <c r="C173" s="16">
        <v>0.0769</v>
      </c>
      <c r="D173" s="16">
        <v>0.0769</v>
      </c>
      <c r="E173" s="16">
        <v>0.0769</v>
      </c>
      <c r="F173" s="16">
        <v>0.0769</v>
      </c>
      <c r="G173" s="16">
        <v>0.0769</v>
      </c>
      <c r="H173" s="16">
        <v>0.0769</v>
      </c>
      <c r="I173" s="16">
        <v>0.0769</v>
      </c>
      <c r="J173" s="16">
        <v>0.0769</v>
      </c>
      <c r="K173" s="16">
        <v>0.0769</v>
      </c>
      <c r="L173" s="16">
        <v>0.0769</v>
      </c>
      <c r="M173" s="16">
        <v>0.0769</v>
      </c>
      <c r="N173" s="16">
        <v>0.0769</v>
      </c>
      <c r="O173" s="16">
        <v>0.0769</v>
      </c>
      <c r="P173" s="16">
        <v>0.0769</v>
      </c>
      <c r="Q173" s="16">
        <v>0.0769</v>
      </c>
      <c r="R173" s="16">
        <v>0.0769</v>
      </c>
      <c r="S173" s="16">
        <v>0.0769</v>
      </c>
      <c r="T173" s="16">
        <v>0.0769</v>
      </c>
      <c r="U173" s="16">
        <v>0.0769</v>
      </c>
      <c r="V173" s="16">
        <v>0.0769</v>
      </c>
      <c r="W173" s="16">
        <v>0.0769</v>
      </c>
      <c r="X173" s="16">
        <v>0.0769</v>
      </c>
      <c r="Y173" s="16">
        <v>0.0769</v>
      </c>
      <c r="Z173" s="16">
        <v>0.0769</v>
      </c>
      <c r="AA173" s="16">
        <v>0.0769</v>
      </c>
      <c r="AB173" s="16">
        <v>0.0769</v>
      </c>
      <c r="AC173" s="16">
        <v>0.0769</v>
      </c>
      <c r="AD173" s="16">
        <v>0.0769</v>
      </c>
      <c r="AE173" s="16">
        <v>0.0769</v>
      </c>
      <c r="AF173" s="16">
        <v>0.0769</v>
      </c>
      <c r="AG173" s="16">
        <v>0.0769</v>
      </c>
      <c r="AH173" s="16">
        <v>0.0769</v>
      </c>
      <c r="AI173" s="16">
        <v>0.0769</v>
      </c>
      <c r="AJ173" s="16">
        <v>0.0769</v>
      </c>
      <c r="AK173" s="16">
        <v>0.0769</v>
      </c>
      <c r="AL173" s="16"/>
      <c r="AM173" s="16"/>
      <c r="AN173" s="16"/>
      <c r="AO173" s="16"/>
      <c r="AP173" s="16"/>
      <c r="AQ173" s="13"/>
    </row>
    <row r="174" spans="8:8" ht="120.0">
      <c r="A174" s="13"/>
      <c r="B174" s="13" t="s">
        <v>80</v>
      </c>
      <c r="C174" s="13"/>
      <c r="D174" s="13"/>
      <c r="E174" s="13"/>
      <c r="F174" s="13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F174" s="13"/>
      <c r="AG174" s="13"/>
      <c r="AH174" s="13"/>
      <c r="AI174" s="13"/>
      <c r="AJ174" s="13"/>
      <c r="AK174" s="13"/>
      <c r="AL174" s="13"/>
      <c r="AM174" s="13"/>
      <c r="AN174" s="13"/>
      <c r="AO174" s="13"/>
      <c r="AP174" s="13"/>
      <c r="AQ174" s="13"/>
    </row>
    <row r="175" spans="8:8">
      <c r="A175" s="13"/>
      <c r="B175" s="13"/>
      <c r="C175" s="13"/>
      <c r="D175" s="13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F175" s="13"/>
      <c r="AG175" s="13"/>
      <c r="AH175" s="13"/>
      <c r="AI175" s="13"/>
      <c r="AJ175" s="13"/>
      <c r="AK175" s="13"/>
      <c r="AL175" s="13"/>
      <c r="AM175" s="13"/>
      <c r="AN175" s="13"/>
      <c r="AO175" s="13"/>
      <c r="AP175" s="13"/>
      <c r="AQ175" s="13"/>
    </row>
    <row r="176" spans="8:8">
      <c r="A176" s="13"/>
      <c r="B176" s="13"/>
      <c r="C176" s="13"/>
      <c r="D176" s="13"/>
      <c r="E176" s="13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F176" s="13"/>
      <c r="AG176" s="13"/>
      <c r="AH176" s="13"/>
      <c r="AI176" s="13"/>
      <c r="AJ176" s="13"/>
      <c r="AK176" s="13"/>
      <c r="AL176" s="13"/>
      <c r="AM176" s="13"/>
      <c r="AN176" s="13"/>
      <c r="AO176" s="13"/>
      <c r="AP176" s="13"/>
      <c r="AQ176" s="13"/>
    </row>
    <row r="177" spans="8:8" ht="45.0">
      <c r="A177" s="13"/>
      <c r="B177" s="13" t="s">
        <v>112</v>
      </c>
      <c r="C177" s="13" t="s">
        <v>110</v>
      </c>
      <c r="D177" s="13"/>
      <c r="E177" s="13">
        <v>3.0</v>
      </c>
      <c r="F177" s="13">
        <v>4.0</v>
      </c>
      <c r="G177" s="13">
        <v>5.0</v>
      </c>
      <c r="H177" s="13">
        <v>6.0</v>
      </c>
      <c r="I177" s="13">
        <v>7.0</v>
      </c>
      <c r="J177" s="13">
        <v>8.0</v>
      </c>
      <c r="K177" s="13">
        <v>9.0</v>
      </c>
      <c r="L177" s="13">
        <v>10.0</v>
      </c>
      <c r="M177" s="13">
        <v>11.0</v>
      </c>
      <c r="N177" s="13">
        <v>12.0</v>
      </c>
      <c r="O177" s="13">
        <v>13.0</v>
      </c>
      <c r="P177" s="13">
        <v>14.0</v>
      </c>
      <c r="Q177" s="13">
        <v>15.0</v>
      </c>
      <c r="R177" s="13">
        <v>16.0</v>
      </c>
      <c r="S177" s="13">
        <v>17.0</v>
      </c>
      <c r="T177" s="13">
        <v>18.0</v>
      </c>
      <c r="U177" s="13">
        <v>19.0</v>
      </c>
      <c r="V177" s="13">
        <v>20.0</v>
      </c>
      <c r="W177" s="13">
        <v>21.0</v>
      </c>
      <c r="X177" s="13">
        <v>22.0</v>
      </c>
      <c r="Y177" s="13">
        <v>23.0</v>
      </c>
      <c r="Z177" s="13">
        <v>24.0</v>
      </c>
      <c r="AA177" s="13">
        <v>25.0</v>
      </c>
      <c r="AB177" s="13">
        <v>26.0</v>
      </c>
      <c r="AC177" s="13">
        <v>27.0</v>
      </c>
      <c r="AD177" s="13">
        <v>28.0</v>
      </c>
      <c r="AE177" s="13">
        <v>29.0</v>
      </c>
      <c r="AF177" s="13">
        <v>30.0</v>
      </c>
      <c r="AG177" s="13">
        <v>31.0</v>
      </c>
      <c r="AH177" s="13">
        <v>32.0</v>
      </c>
      <c r="AI177" s="13">
        <v>33.0</v>
      </c>
      <c r="AJ177" s="13">
        <v>34.0</v>
      </c>
      <c r="AK177" s="13"/>
      <c r="AQ177" s="13"/>
    </row>
    <row r="178" spans="8:8">
      <c r="B178" s="13"/>
      <c r="C178" s="15">
        <v>275000.0</v>
      </c>
      <c r="D178" s="15">
        <v>283250.0</v>
      </c>
      <c r="E178" s="15">
        <v>300499.93</v>
      </c>
      <c r="F178" s="13" t="s">
        <v>121</v>
      </c>
      <c r="G178" s="15">
        <v>369577.01</v>
      </c>
      <c r="H178" s="15">
        <v>428441.05</v>
      </c>
      <c r="I178" s="15">
        <v>511581.02</v>
      </c>
      <c r="J178" s="15">
        <v>629180.1</v>
      </c>
      <c r="K178" s="15">
        <v>797026.53</v>
      </c>
      <c r="L178" s="15">
        <v>1039938.84</v>
      </c>
      <c r="M178" s="15">
        <v>1397590.84</v>
      </c>
      <c r="N178" s="15">
        <v>1934592.58</v>
      </c>
      <c r="O178" s="15">
        <v>2758266.43</v>
      </c>
      <c r="P178" s="15">
        <v>4050607.24</v>
      </c>
      <c r="Q178" s="15">
        <v>6126906.89</v>
      </c>
      <c r="R178" s="15">
        <v>9545521.3</v>
      </c>
      <c r="S178" s="15">
        <v>1.531775949E7</v>
      </c>
      <c r="T178" s="15">
        <v>2.53179225E7</v>
      </c>
      <c r="U178" s="15">
        <v>4.310206831E7</v>
      </c>
      <c r="V178" s="15">
        <v>7.557973768E7</v>
      </c>
      <c r="W178" s="15">
        <v>1.3650541334E8</v>
      </c>
      <c r="X178" s="15">
        <v>2.5394027945E8</v>
      </c>
      <c r="Y178" s="15">
        <v>4.865758351E8</v>
      </c>
      <c r="Z178" s="15">
        <v>9.6029950479E8</v>
      </c>
      <c r="AA178" s="15">
        <v>1.95209117377E9</v>
      </c>
      <c r="AB178" s="15">
        <v>4.08724541631E9</v>
      </c>
      <c r="AC178" s="15">
        <v>8.81451777312E9</v>
      </c>
      <c r="AD178" s="15">
        <v>1.957959141883E10</v>
      </c>
      <c r="AE178" s="15">
        <v>4.479668908677E10</v>
      </c>
      <c r="AF178" s="15">
        <v>1.0556633228531E11</v>
      </c>
      <c r="AG178" s="15">
        <v>2.5623719657727E11</v>
      </c>
      <c r="AH178" s="15">
        <v>6.406135789041E11</v>
      </c>
      <c r="AI178" s="15">
        <v>1.64963298009367E12</v>
      </c>
      <c r="AJ178" s="15" t="s">
        <v>122</v>
      </c>
      <c r="AK178" s="15">
        <v>1.19531229270845E13</v>
      </c>
      <c r="AL178" s="18">
        <v>5.26962533786409E13</v>
      </c>
    </row>
    <row r="179" spans="8:8" ht="75.0">
      <c r="A179" s="13"/>
      <c r="B179" s="13" t="s">
        <v>113</v>
      </c>
      <c r="C179" s="15">
        <v>283250.0</v>
      </c>
      <c r="D179" s="15">
        <v>300499.93</v>
      </c>
      <c r="E179" s="13" t="s">
        <v>121</v>
      </c>
      <c r="F179" s="15">
        <v>369577.01</v>
      </c>
      <c r="G179" s="15">
        <v>428441.05</v>
      </c>
      <c r="H179" s="15">
        <v>428441.05</v>
      </c>
      <c r="I179" s="15">
        <v>629180.1</v>
      </c>
      <c r="J179" s="15">
        <v>797026.53</v>
      </c>
      <c r="K179" s="15">
        <v>1039938.84</v>
      </c>
      <c r="L179" s="15">
        <v>1397590.84</v>
      </c>
      <c r="M179" s="15">
        <v>1934592.58</v>
      </c>
      <c r="N179" s="15">
        <v>2758266.43</v>
      </c>
      <c r="O179" s="15">
        <v>4050607.24</v>
      </c>
      <c r="P179" s="15">
        <v>6126906.89</v>
      </c>
      <c r="Q179" s="15">
        <v>9545521.3</v>
      </c>
      <c r="R179" s="15">
        <v>1.531775949E7</v>
      </c>
      <c r="S179" s="15">
        <v>2.53179225E7</v>
      </c>
      <c r="T179" s="15">
        <v>4.310206831E7</v>
      </c>
      <c r="U179" s="15">
        <v>7.557973768E7</v>
      </c>
      <c r="V179" s="15">
        <v>1.3650541334E8</v>
      </c>
      <c r="W179" s="15">
        <v>2.5394027945E8</v>
      </c>
      <c r="X179" s="15">
        <v>4.865758351E8</v>
      </c>
      <c r="Y179" s="15">
        <v>9.6029950479E8</v>
      </c>
      <c r="Z179" s="15">
        <v>1.95209117377E9</v>
      </c>
      <c r="AA179" s="15">
        <v>4.08724541631E9</v>
      </c>
      <c r="AB179" s="15">
        <v>8.81451777312E9</v>
      </c>
      <c r="AC179" s="15">
        <v>1.957959141883E10</v>
      </c>
      <c r="AD179" s="15">
        <v>4.479668908677E10</v>
      </c>
      <c r="AE179" s="15">
        <v>1.0556633228531E11</v>
      </c>
      <c r="AF179" s="15">
        <v>2.5623719657727E11</v>
      </c>
      <c r="AG179" s="15">
        <v>6.406135789041E11</v>
      </c>
      <c r="AH179" s="15">
        <v>1.64963298009367E12</v>
      </c>
      <c r="AI179" s="15">
        <v>4.37537968345611E12</v>
      </c>
      <c r="AJ179" s="15">
        <v>1.19531229270845E13</v>
      </c>
      <c r="AK179" s="15">
        <v>3.36344438170107E13</v>
      </c>
      <c r="AL179" s="19"/>
      <c r="AQ179" s="13"/>
    </row>
    <row r="180" spans="8:8" ht="21.0">
      <c r="A180" s="13"/>
      <c r="B180" s="13" t="s">
        <v>114</v>
      </c>
      <c r="C180" s="13"/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F180" s="13"/>
      <c r="AG180" s="13"/>
      <c r="AH180" s="13"/>
      <c r="AI180" s="13"/>
      <c r="AJ180" s="13"/>
      <c r="AK180" s="13"/>
      <c r="AL180" s="20">
        <f>SUM(AL172:AL179)</f>
        <v>1.4581352220715847E14</v>
      </c>
    </row>
    <row r="181" spans="8:8">
      <c r="A181" s="13"/>
      <c r="B181" s="13"/>
      <c r="C181" s="13"/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 s="13"/>
      <c r="AJ181" s="13"/>
      <c r="AK181" s="13"/>
      <c r="AL181" s="13"/>
    </row>
    <row r="182" spans="8:8">
      <c r="A182" s="13"/>
      <c r="B182" s="13"/>
      <c r="C182" s="13" t="s">
        <v>110</v>
      </c>
      <c r="D182" s="13">
        <v>2.0</v>
      </c>
      <c r="E182" s="13">
        <v>3.0</v>
      </c>
      <c r="F182" s="13">
        <v>4.0</v>
      </c>
      <c r="G182" s="13">
        <v>5.0</v>
      </c>
      <c r="H182" s="13">
        <v>6.0</v>
      </c>
      <c r="I182" s="13">
        <v>7.0</v>
      </c>
      <c r="J182" s="13">
        <v>8.0</v>
      </c>
      <c r="K182" s="13">
        <v>9.0</v>
      </c>
      <c r="L182" s="13">
        <v>10.0</v>
      </c>
      <c r="M182" s="13">
        <v>11.0</v>
      </c>
      <c r="N182" s="13">
        <v>12.0</v>
      </c>
      <c r="O182" s="13">
        <v>13.0</v>
      </c>
      <c r="P182" s="13">
        <v>14.0</v>
      </c>
      <c r="Q182" s="13">
        <v>15.0</v>
      </c>
      <c r="R182" s="13">
        <v>16.0</v>
      </c>
      <c r="S182" s="13">
        <v>17.0</v>
      </c>
      <c r="T182" s="13">
        <v>18.0</v>
      </c>
      <c r="U182" s="13">
        <v>19.0</v>
      </c>
      <c r="V182" s="13">
        <v>20.0</v>
      </c>
      <c r="W182" s="13">
        <v>21.0</v>
      </c>
      <c r="X182" s="13">
        <v>22.0</v>
      </c>
      <c r="Y182" s="13">
        <v>23.0</v>
      </c>
      <c r="Z182" s="13">
        <v>24.0</v>
      </c>
      <c r="AA182" s="13">
        <v>25.0</v>
      </c>
      <c r="AB182" s="13">
        <v>26.0</v>
      </c>
      <c r="AC182" s="13">
        <v>27.0</v>
      </c>
      <c r="AD182" s="13">
        <v>28.0</v>
      </c>
      <c r="AE182" s="13">
        <v>29.0</v>
      </c>
      <c r="AF182" s="13">
        <v>30.0</v>
      </c>
      <c r="AG182" s="13">
        <v>31.0</v>
      </c>
      <c r="AH182" s="13">
        <v>32.0</v>
      </c>
      <c r="AI182" s="13">
        <v>33.0</v>
      </c>
      <c r="AJ182" s="13">
        <v>34.0</v>
      </c>
      <c r="AK182" s="13">
        <v>35.0</v>
      </c>
      <c r="AQ182" s="13"/>
    </row>
    <row r="183" spans="8:8" ht="60.0">
      <c r="A183" s="13" t="s">
        <v>123</v>
      </c>
      <c r="B183" s="13" t="s">
        <v>84</v>
      </c>
      <c r="C183" s="15">
        <v>375000.0</v>
      </c>
      <c r="D183" s="2">
        <v>393750.0</v>
      </c>
      <c r="E183" s="15">
        <v>434109.38</v>
      </c>
      <c r="F183" s="15">
        <v>502535.87</v>
      </c>
      <c r="G183" s="15">
        <v>610835.49</v>
      </c>
      <c r="H183" s="17">
        <v>742474.36</v>
      </c>
      <c r="I183" s="13">
        <v>924633.27</v>
      </c>
      <c r="J183" s="17">
        <v>1301051.87</v>
      </c>
      <c r="K183" s="17">
        <v>1922246.16</v>
      </c>
      <c r="L183" s="17">
        <v>2982034.71</v>
      </c>
      <c r="M183" s="17">
        <v>4857420.31</v>
      </c>
      <c r="N183" s="17">
        <v>8307837.14</v>
      </c>
      <c r="O183" s="17">
        <v>1.491968188E7</v>
      </c>
      <c r="P183" s="21">
        <v>2.813328534E7</v>
      </c>
      <c r="Q183" s="22">
        <v>5.570198064E7</v>
      </c>
      <c r="R183" s="17">
        <v>1.158004172E8</v>
      </c>
      <c r="S183" s="17">
        <v>2.5277778803E8</v>
      </c>
      <c r="T183" s="17">
        <v>5.793713205E8</v>
      </c>
      <c r="U183" s="17">
        <v>1.39432616336E9</v>
      </c>
      <c r="V183" s="17">
        <v>3.52339277092E9</v>
      </c>
      <c r="W183" s="17">
        <v>9.3486099534E9</v>
      </c>
      <c r="X183" s="17">
        <v>2.604487760244E10</v>
      </c>
      <c r="Y183" s="17">
        <v>7.618805740559E10</v>
      </c>
      <c r="Z183" s="17">
        <v>2.340134282385E11</v>
      </c>
      <c r="AA183" s="17">
        <v>7.5471669424024E11</v>
      </c>
      <c r="AB183" s="17">
        <v>2.55573860651967E12</v>
      </c>
      <c r="AC183" s="17">
        <v>9.08736996072696E12</v>
      </c>
      <c r="AD183" s="17">
        <v>3.3927298833333E13</v>
      </c>
      <c r="AE183" s="17">
        <v>1.32999392745743E14</v>
      </c>
      <c r="AF183" s="17">
        <v>5.47443534644887E14</v>
      </c>
      <c r="AG183" s="17">
        <v>2.366019410384E15</v>
      </c>
      <c r="AH183" s="17">
        <v>1.0737089527676E16</v>
      </c>
      <c r="AI183" s="17">
        <v>5.1161603142532704E16</v>
      </c>
      <c r="AJ183" s="17">
        <v>2.55971146634799008E17</v>
      </c>
      <c r="AK183" s="15">
        <v>1.3447055033312E18</v>
      </c>
      <c r="AL183" s="23">
        <f>SUM(C183:AK183)</f>
        <v>1.66566848168082765E18</v>
      </c>
    </row>
    <row r="184" spans="8:8">
      <c r="A184" s="13"/>
      <c r="B184" s="2"/>
      <c r="C184" s="2">
        <v>393750.0</v>
      </c>
      <c r="D184" s="24">
        <v>434109.38</v>
      </c>
      <c r="E184" s="15">
        <v>502535.87</v>
      </c>
      <c r="F184" s="15">
        <v>610835.49</v>
      </c>
      <c r="G184" s="17">
        <v>742474.36</v>
      </c>
      <c r="H184" s="17">
        <v>924633.27</v>
      </c>
      <c r="I184" s="15">
        <v>1301051.87</v>
      </c>
      <c r="J184" s="15">
        <v>1922246.16</v>
      </c>
      <c r="K184" s="15">
        <v>2982034.71</v>
      </c>
      <c r="L184" s="15">
        <v>4857420.31</v>
      </c>
      <c r="M184" s="15">
        <v>8307837.14</v>
      </c>
      <c r="N184" s="15">
        <v>1.491968188E7</v>
      </c>
      <c r="O184" s="15">
        <v>2.813328534E7</v>
      </c>
      <c r="P184" s="15">
        <v>5.570198064E7</v>
      </c>
      <c r="Q184" s="15">
        <v>1.158004172E8</v>
      </c>
      <c r="R184" s="15">
        <v>2.5277778803E8</v>
      </c>
      <c r="S184" s="15">
        <v>5.793713205E8</v>
      </c>
      <c r="T184" s="15">
        <v>1.39432616336E9</v>
      </c>
      <c r="U184" s="15">
        <v>3.52339277092E9</v>
      </c>
      <c r="V184" s="15">
        <v>9.3486099534E9</v>
      </c>
      <c r="W184" s="15">
        <v>2.604487760244E10</v>
      </c>
      <c r="X184" s="15">
        <v>7.618805740559E10</v>
      </c>
      <c r="Y184" s="15">
        <v>2.340134282385E11</v>
      </c>
      <c r="Z184" s="15">
        <v>7.5471669424024E11</v>
      </c>
      <c r="AA184" s="15">
        <v>2.55573860651967E12</v>
      </c>
      <c r="AB184" s="15">
        <v>9.08736996072696E12</v>
      </c>
      <c r="AC184" s="25">
        <v>3.3927298833333E13</v>
      </c>
      <c r="AD184" s="25">
        <v>1.32999392745743E14</v>
      </c>
      <c r="AE184" s="25">
        <v>5.47443534644887E14</v>
      </c>
      <c r="AF184" s="25">
        <v>2.366019410384E15</v>
      </c>
      <c r="AG184" s="25">
        <v>1.0737089527676E16</v>
      </c>
      <c r="AH184" s="25">
        <v>5.1161603142532704E16</v>
      </c>
      <c r="AI184" s="15">
        <v>2.55971146634799008E17</v>
      </c>
      <c r="AJ184" s="15">
        <v>1.3447055033312E18</v>
      </c>
      <c r="AK184" s="15">
        <v>7.4174162212608E18</v>
      </c>
      <c r="AQ184" s="13"/>
    </row>
    <row r="185" spans="8:8">
      <c r="A185" s="13"/>
      <c r="B185" s="13"/>
      <c r="C185" s="13"/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 s="13"/>
      <c r="AJ185" s="13"/>
      <c r="AK185" s="13"/>
      <c r="AL185" s="13"/>
      <c r="AM185" s="13"/>
      <c r="AN185" s="13"/>
      <c r="AO185" s="13"/>
      <c r="AP185" s="13"/>
      <c r="AQ185" s="13"/>
    </row>
    <row r="186" spans="8:8" ht="189.0">
      <c r="A186" s="13"/>
      <c r="B186" s="26" t="s">
        <v>124</v>
      </c>
      <c r="C186" s="13"/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 s="13"/>
      <c r="AJ186" s="13"/>
      <c r="AK186" s="27" t="s">
        <v>115</v>
      </c>
      <c r="AL186" s="20">
        <f>AL183-AL180</f>
        <v>1.66552266815862272E18</v>
      </c>
      <c r="AM186" s="28"/>
      <c r="AN186" s="13"/>
      <c r="AP186" s="13"/>
    </row>
    <row r="187" spans="8:8">
      <c r="A187" s="13"/>
      <c r="B187" s="13"/>
      <c r="C187" s="13"/>
      <c r="D187" s="13"/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F187" s="13"/>
      <c r="AG187" s="13"/>
      <c r="AH187" s="13"/>
      <c r="AI187" s="13"/>
      <c r="AJ187" s="13"/>
      <c r="AK187" s="13"/>
      <c r="AL187" s="13"/>
      <c r="AM187" s="13"/>
      <c r="AN187" s="13"/>
      <c r="AO187" s="13"/>
      <c r="AP187" s="13"/>
      <c r="AQ187" s="13"/>
    </row>
    <row r="188" spans="8:8">
      <c r="A188" s="13"/>
      <c r="B188" s="13"/>
      <c r="C188" s="13"/>
      <c r="D188" s="13"/>
      <c r="E188" s="13"/>
      <c r="F188" s="13"/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F188" s="13"/>
      <c r="AG188" s="13"/>
      <c r="AH188" s="13"/>
      <c r="AI188" s="13"/>
      <c r="AJ188" s="13"/>
      <c r="AK188" s="13"/>
      <c r="AL188" s="13"/>
      <c r="AM188" s="13"/>
      <c r="AN188" s="13"/>
      <c r="AO188" s="13"/>
      <c r="AP188" s="13"/>
      <c r="AQ188" s="13"/>
    </row>
    <row r="189" spans="8:8">
      <c r="A189" s="13"/>
      <c r="B189" s="13"/>
      <c r="C189" s="13"/>
      <c r="D189" s="13"/>
      <c r="E189" s="13"/>
      <c r="F189" s="13"/>
      <c r="G189" s="13"/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R189" s="13"/>
      <c r="S189" s="13"/>
      <c r="T189" s="13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F189" s="13"/>
      <c r="AG189" s="13"/>
      <c r="AH189" s="13"/>
      <c r="AI189" s="13"/>
      <c r="AJ189" s="13"/>
      <c r="AK189" s="13"/>
      <c r="AL189" s="13"/>
      <c r="AM189" s="13"/>
      <c r="AN189" s="13"/>
      <c r="AO189" s="13"/>
      <c r="AP189" s="13"/>
      <c r="AQ189" s="13"/>
    </row>
    <row r="190" spans="8:8">
      <c r="B190" s="13"/>
      <c r="C190" s="13"/>
      <c r="D190" s="13"/>
      <c r="E190" s="13"/>
      <c r="F190" s="13"/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13"/>
      <c r="R190" s="13"/>
      <c r="S190" s="13"/>
      <c r="T190" s="13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F190" s="13"/>
      <c r="AG190" s="13"/>
      <c r="AH190" s="13"/>
      <c r="AI190" s="13"/>
      <c r="AJ190" s="13"/>
      <c r="AK190" s="13"/>
      <c r="AL190" s="13"/>
      <c r="AM190" s="13"/>
    </row>
    <row r="208" spans="8:8">
      <c r="A208" s="29"/>
    </row>
    <row r="209" spans="8:8">
      <c r="R209" s="13"/>
      <c r="S209" s="13"/>
      <c r="T209" s="13"/>
      <c r="U209" s="13"/>
      <c r="V209" s="13"/>
    </row>
    <row r="210" spans="8:8">
      <c r="R210" s="13"/>
      <c r="S210" s="13"/>
      <c r="T210" s="13"/>
      <c r="U210" s="13"/>
      <c r="V210" s="13"/>
    </row>
    <row r="211" spans="8:8">
      <c r="R211" s="13"/>
      <c r="S211" s="13"/>
      <c r="T211" s="13"/>
      <c r="U211" s="13"/>
      <c r="V211" s="13"/>
    </row>
    <row r="212" spans="8:8">
      <c r="R212" s="13"/>
      <c r="S212" s="13"/>
      <c r="T212" s="13"/>
      <c r="U212" s="13"/>
      <c r="V212" s="13"/>
    </row>
    <row r="213" spans="8:8">
      <c r="R213" s="13"/>
      <c r="S213" s="13"/>
      <c r="T213" s="13"/>
      <c r="U213" s="13"/>
      <c r="V213" s="13"/>
    </row>
    <row r="214" spans="8:8">
      <c r="R214" s="13"/>
      <c r="S214" s="13"/>
      <c r="T214" s="13"/>
      <c r="U214" s="13"/>
      <c r="V214" s="13"/>
    </row>
    <row r="215" spans="8:8">
      <c r="R215" s="13"/>
      <c r="S215" s="13"/>
      <c r="T215" s="13"/>
      <c r="U215" s="13"/>
      <c r="V215" s="1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Kingsoft Office</Application>
  <DocSecurity>0</DocSecurity>
  <ScaleCrop>0</ScaleCrop>
  <LinksUpToDate>0</LinksUpToDate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Customer</dc:creator>
  <cp:lastModifiedBy>Guest</cp:lastModifiedBy>
  <dcterms:created xsi:type="dcterms:W3CDTF">2015-06-05T12:17:20Z</dcterms:created>
  <dcterms:modified xsi:type="dcterms:W3CDTF">2021-07-13T11:13:14Z</dcterms:modified>
</cp:coreProperties>
</file>